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niciusfava\Desktop\Orçamentos\CERMAC\"/>
    </mc:Choice>
  </mc:AlternateContent>
  <bookViews>
    <workbookView xWindow="1005" yWindow="1005" windowWidth="15000" windowHeight="10005"/>
  </bookViews>
  <sheets>
    <sheet name="Planilha Orçamentária " sheetId="5" r:id="rId1"/>
    <sheet name="RESUMO" sheetId="4" r:id="rId2"/>
    <sheet name="ENCARGOS SOCIAIS" sheetId="2" r:id="rId3"/>
    <sheet name="CRONOGRAMA" sheetId="3" r:id="rId4"/>
    <sheet name="BDI - Aliquota ISSQN - 5,0%" sheetId="6" r:id="rId5"/>
    <sheet name="Composições" sheetId="7" r:id="rId6"/>
    <sheet name="MAPA DE COTAÇÃO" sheetId="13" r:id="rId7"/>
    <sheet name="Referencia composição" sheetId="9" r:id="rId8"/>
  </sheets>
  <externalReferences>
    <externalReference r:id="rId9"/>
    <externalReference r:id="rId10"/>
  </externalReferences>
  <definedNames>
    <definedName name="_xlnm._FilterDatabase" localSheetId="5" hidden="1">Composições!$E$1:$E$2</definedName>
    <definedName name="_xlnm._FilterDatabase" localSheetId="0" hidden="1">'Planilha Orçamentária '!$H$1:$H$67</definedName>
    <definedName name="_xlnm.Print_Area" localSheetId="4">'BDI - Aliquota ISSQN - 5,0%'!$A$1:$C$34</definedName>
    <definedName name="_xlnm.Print_Area" localSheetId="5">Composições!$A$1:$I$63</definedName>
    <definedName name="_xlnm.Print_Area" localSheetId="3">CRONOGRAMA!$A$1:$H$22</definedName>
    <definedName name="_xlnm.Print_Area" localSheetId="2">'ENCARGOS SOCIAIS'!$A$1:$D$38</definedName>
    <definedName name="_xlnm.Print_Area" localSheetId="6">'MAPA DE COTAÇÃO'!$A$1:$J$5</definedName>
    <definedName name="_xlnm.Print_Area" localSheetId="0">'Planilha Orçamentária '!$A$1:$I$67</definedName>
    <definedName name="_xlnm.Print_Area" localSheetId="1">RESUMO!$A$1:$D$22</definedName>
    <definedName name="BDI">'[1]estimativa de custo IRMA DULCE'!$I$7</definedName>
    <definedName name="COMPOSICAO133" localSheetId="4">[1]ELÉTRICA!#REF!</definedName>
    <definedName name="COMPOSICAO133" localSheetId="3">[1]ELÉTRICA!#REF!</definedName>
    <definedName name="COMPOSICAO133" localSheetId="2">[1]ELÉTRICA!#REF!</definedName>
    <definedName name="COMPOSICAO133" localSheetId="6">[1]ELÉTRICA!#REF!</definedName>
    <definedName name="COMPOSICAO133" localSheetId="1">[1]ELÉTRICA!#REF!</definedName>
    <definedName name="COMPOSICAO133">[1]ELÉTRICA!#REF!</definedName>
    <definedName name="COMPOSICAOC138" localSheetId="4">[1]INFRA!#REF!</definedName>
    <definedName name="COMPOSICAOC138" localSheetId="3">[1]INFRA!#REF!</definedName>
    <definedName name="COMPOSICAOC138" localSheetId="2">[1]INFRA!#REF!</definedName>
    <definedName name="COMPOSICAOC138" localSheetId="6">[1]INFRA!#REF!</definedName>
    <definedName name="COMPOSICAOC138" localSheetId="1">[1]INFRA!#REF!</definedName>
    <definedName name="COMPOSICAOC138">[1]INFRA!#REF!</definedName>
    <definedName name="COMPOSICAOE131" localSheetId="4">[1]ELÉTRICA!#REF!</definedName>
    <definedName name="COMPOSICAOE131" localSheetId="3">[1]ELÉTRICA!#REF!</definedName>
    <definedName name="COMPOSICAOE131" localSheetId="2">[1]ELÉTRICA!#REF!</definedName>
    <definedName name="COMPOSICAOE131" localSheetId="6">[1]ELÉTRICA!#REF!</definedName>
    <definedName name="COMPOSICAOE131" localSheetId="1">[1]ELÉTRICA!#REF!</definedName>
    <definedName name="COMPOSICAOE131">[1]ELÉTRICA!#REF!</definedName>
    <definedName name="COMPOSICAOE132" localSheetId="4">[1]ELÉTRICA!#REF!</definedName>
    <definedName name="COMPOSICAOE132" localSheetId="3">[1]ELÉTRICA!#REF!</definedName>
    <definedName name="COMPOSICAOE132" localSheetId="2">[1]ELÉTRICA!#REF!</definedName>
    <definedName name="COMPOSICAOE132" localSheetId="6">[1]ELÉTRICA!#REF!</definedName>
    <definedName name="COMPOSICAOE132" localSheetId="1">[1]ELÉTRICA!#REF!</definedName>
    <definedName name="COMPOSICAOE132">[1]ELÉTRICA!#REF!</definedName>
    <definedName name="COMPOSICAOE133" localSheetId="4">[1]ELÉTRICA!#REF!</definedName>
    <definedName name="COMPOSICAOE133" localSheetId="3">[1]ELÉTRICA!#REF!</definedName>
    <definedName name="COMPOSICAOE133" localSheetId="2">[1]ELÉTRICA!#REF!</definedName>
    <definedName name="COMPOSICAOE133" localSheetId="6">[1]ELÉTRICA!#REF!</definedName>
    <definedName name="COMPOSICAOE133" localSheetId="1">[1]ELÉTRICA!#REF!</definedName>
    <definedName name="COMPOSICAOE133">[1]ELÉTRICA!#REF!</definedName>
    <definedName name="COMPOSICAOE134" localSheetId="4">[1]ELÉTRICA!#REF!</definedName>
    <definedName name="COMPOSICAOE134" localSheetId="3">[1]ELÉTRICA!#REF!</definedName>
    <definedName name="COMPOSICAOE134" localSheetId="2">[1]ELÉTRICA!#REF!</definedName>
    <definedName name="COMPOSICAOE134" localSheetId="6">[1]ELÉTRICA!#REF!</definedName>
    <definedName name="COMPOSICAOE134" localSheetId="1">[1]ELÉTRICA!#REF!</definedName>
    <definedName name="COMPOSICAOE134">[1]ELÉTRICA!#REF!</definedName>
    <definedName name="COMPOSICAOE136">[1]ELÉTRICA!$F$25</definedName>
    <definedName name="COMPOSICAOE137" localSheetId="4">[1]ELÉTRICA!#REF!</definedName>
    <definedName name="COMPOSICAOE137" localSheetId="3">[1]ELÉTRICA!#REF!</definedName>
    <definedName name="COMPOSICAOE137" localSheetId="2">[1]ELÉTRICA!#REF!</definedName>
    <definedName name="COMPOSICAOE137" localSheetId="6">[1]ELÉTRICA!#REF!</definedName>
    <definedName name="COMPOSICAOE137" localSheetId="1">[1]ELÉTRICA!#REF!</definedName>
    <definedName name="COMPOSICAOE137">[1]ELÉTRICA!#REF!</definedName>
    <definedName name="COMPOSICAOE139" localSheetId="4">[1]ELÉTRICA!#REF!</definedName>
    <definedName name="COMPOSICAOE139" localSheetId="3">[1]ELÉTRICA!#REF!</definedName>
    <definedName name="COMPOSICAOE139" localSheetId="2">[1]ELÉTRICA!#REF!</definedName>
    <definedName name="COMPOSICAOE139" localSheetId="6">[1]ELÉTRICA!#REF!</definedName>
    <definedName name="COMPOSICAOE139" localSheetId="1">[1]ELÉTRICA!#REF!</definedName>
    <definedName name="COMPOSICAOE139">[1]ELÉTRICA!#REF!</definedName>
    <definedName name="COMPOSICAOE140" localSheetId="4">[1]ELÉTRICA!#REF!</definedName>
    <definedName name="COMPOSICAOE140" localSheetId="3">[1]ELÉTRICA!#REF!</definedName>
    <definedName name="COMPOSICAOE140" localSheetId="2">[1]ELÉTRICA!#REF!</definedName>
    <definedName name="COMPOSICAOE140" localSheetId="6">[1]ELÉTRICA!#REF!</definedName>
    <definedName name="COMPOSICAOE140" localSheetId="1">[1]ELÉTRICA!#REF!</definedName>
    <definedName name="COMPOSICAOE140">[1]ELÉTRICA!#REF!</definedName>
    <definedName name="COMPOSICAOE141" localSheetId="4">[1]ELÉTRICA!#REF!</definedName>
    <definedName name="COMPOSICAOE141" localSheetId="3">[1]ELÉTRICA!#REF!</definedName>
    <definedName name="COMPOSICAOE141" localSheetId="2">[1]ELÉTRICA!#REF!</definedName>
    <definedName name="COMPOSICAOE141" localSheetId="6">[1]ELÉTRICA!#REF!</definedName>
    <definedName name="COMPOSICAOE141" localSheetId="1">[1]ELÉTRICA!#REF!</definedName>
    <definedName name="COMPOSICAOE141">[1]ELÉTRICA!#REF!</definedName>
    <definedName name="COMPOSICAOE142" localSheetId="4">[1]ELÉTRICA!#REF!</definedName>
    <definedName name="COMPOSICAOE142" localSheetId="3">[1]ELÉTRICA!#REF!</definedName>
    <definedName name="COMPOSICAOE142" localSheetId="2">[1]ELÉTRICA!#REF!</definedName>
    <definedName name="COMPOSICAOE142" localSheetId="6">[1]ELÉTRICA!#REF!</definedName>
    <definedName name="COMPOSICAOE142" localSheetId="1">[1]ELÉTRICA!#REF!</definedName>
    <definedName name="COMPOSICAOE142">[1]ELÉTRICA!#REF!</definedName>
    <definedName name="COMPOSICAOE143" localSheetId="4">[1]ELÉTRICA!#REF!</definedName>
    <definedName name="COMPOSICAOE143" localSheetId="3">[1]ELÉTRICA!#REF!</definedName>
    <definedName name="COMPOSICAOE143" localSheetId="2">[1]ELÉTRICA!#REF!</definedName>
    <definedName name="COMPOSICAOE143" localSheetId="6">[1]ELÉTRICA!#REF!</definedName>
    <definedName name="COMPOSICAOE143" localSheetId="1">[1]ELÉTRICA!#REF!</definedName>
    <definedName name="COMPOSICAOE143">[1]ELÉTRICA!#REF!</definedName>
    <definedName name="COMPOSICAOE144" localSheetId="4">[1]ELÉTRICA!#REF!</definedName>
    <definedName name="COMPOSICAOE144" localSheetId="3">[1]ELÉTRICA!#REF!</definedName>
    <definedName name="COMPOSICAOE144" localSheetId="2">[1]ELÉTRICA!#REF!</definedName>
    <definedName name="COMPOSICAOE144" localSheetId="6">[1]ELÉTRICA!#REF!</definedName>
    <definedName name="COMPOSICAOE144" localSheetId="1">[1]ELÉTRICA!#REF!</definedName>
    <definedName name="COMPOSICAOE144">[1]ELÉTRICA!#REF!</definedName>
    <definedName name="COMPOSICAOE145" localSheetId="4">[1]ELÉTRICA!#REF!</definedName>
    <definedName name="COMPOSICAOE145" localSheetId="3">[1]ELÉTRICA!#REF!</definedName>
    <definedName name="COMPOSICAOE145" localSheetId="2">[1]ELÉTRICA!#REF!</definedName>
    <definedName name="COMPOSICAOE145" localSheetId="6">[1]ELÉTRICA!#REF!</definedName>
    <definedName name="COMPOSICAOE145" localSheetId="1">[1]ELÉTRICA!#REF!</definedName>
    <definedName name="COMPOSICAOE145">[1]ELÉTRICA!#REF!</definedName>
    <definedName name="COMPOSICAOE146" localSheetId="4">[1]ELÉTRICA!#REF!</definedName>
    <definedName name="COMPOSICAOE146" localSheetId="3">[1]ELÉTRICA!#REF!</definedName>
    <definedName name="COMPOSICAOE146" localSheetId="2">[1]ELÉTRICA!#REF!</definedName>
    <definedName name="COMPOSICAOE146" localSheetId="6">[1]ELÉTRICA!#REF!</definedName>
    <definedName name="COMPOSICAOE146" localSheetId="1">[1]ELÉTRICA!#REF!</definedName>
    <definedName name="COMPOSICAOE146">[1]ELÉTRICA!#REF!</definedName>
    <definedName name="COMPOSICAOE147" localSheetId="4">[1]ELÉTRICA!#REF!</definedName>
    <definedName name="COMPOSICAOE147" localSheetId="3">[1]ELÉTRICA!#REF!</definedName>
    <definedName name="COMPOSICAOE147" localSheetId="2">[1]ELÉTRICA!#REF!</definedName>
    <definedName name="COMPOSICAOE147" localSheetId="6">[1]ELÉTRICA!#REF!</definedName>
    <definedName name="COMPOSICAOE147" localSheetId="1">[1]ELÉTRICA!#REF!</definedName>
    <definedName name="COMPOSICAOE147">[1]ELÉTRICA!#REF!</definedName>
    <definedName name="COMPOSICAOE148" localSheetId="4">[1]ELÉTRICA!#REF!</definedName>
    <definedName name="COMPOSICAOE148" localSheetId="3">[1]ELÉTRICA!#REF!</definedName>
    <definedName name="COMPOSICAOE148" localSheetId="2">[1]ELÉTRICA!#REF!</definedName>
    <definedName name="COMPOSICAOE148" localSheetId="6">[1]ELÉTRICA!#REF!</definedName>
    <definedName name="COMPOSICAOE148" localSheetId="1">[1]ELÉTRICA!#REF!</definedName>
    <definedName name="COMPOSICAOE148">[1]ELÉTRICA!#REF!</definedName>
    <definedName name="COMPOSICAOE149" localSheetId="4">[1]ELÉTRICA!#REF!</definedName>
    <definedName name="COMPOSICAOE149" localSheetId="3">[1]ELÉTRICA!#REF!</definedName>
    <definedName name="COMPOSICAOE149" localSheetId="2">[1]ELÉTRICA!#REF!</definedName>
    <definedName name="COMPOSICAOE149" localSheetId="6">[1]ELÉTRICA!#REF!</definedName>
    <definedName name="COMPOSICAOE149" localSheetId="1">[1]ELÉTRICA!#REF!</definedName>
    <definedName name="COMPOSICAOE149">[1]ELÉTRICA!#REF!</definedName>
    <definedName name="COMPOSICAOE150" localSheetId="4">[1]ELÉTRICA!#REF!</definedName>
    <definedName name="COMPOSICAOE150" localSheetId="3">[1]ELÉTRICA!#REF!</definedName>
    <definedName name="COMPOSICAOE150" localSheetId="2">[1]ELÉTRICA!#REF!</definedName>
    <definedName name="COMPOSICAOE150" localSheetId="6">[1]ELÉTRICA!#REF!</definedName>
    <definedName name="COMPOSICAOE150" localSheetId="1">[1]ELÉTRICA!#REF!</definedName>
    <definedName name="COMPOSICAOE150">[1]ELÉTRICA!#REF!</definedName>
    <definedName name="COMPOSICAOE151" localSheetId="4">[1]ELÉTRICA!#REF!</definedName>
    <definedName name="COMPOSICAOE151" localSheetId="3">[1]ELÉTRICA!#REF!</definedName>
    <definedName name="COMPOSICAOE151" localSheetId="2">[1]ELÉTRICA!#REF!</definedName>
    <definedName name="COMPOSICAOE151" localSheetId="6">[1]ELÉTRICA!#REF!</definedName>
    <definedName name="COMPOSICAOE151" localSheetId="1">[1]ELÉTRICA!#REF!</definedName>
    <definedName name="COMPOSICAOE151">[1]ELÉTRICA!#REF!</definedName>
    <definedName name="COMPOSICAOE152" localSheetId="4">[1]ELÉTRICA!#REF!</definedName>
    <definedName name="COMPOSICAOE152" localSheetId="3">[1]ELÉTRICA!#REF!</definedName>
    <definedName name="COMPOSICAOE152" localSheetId="2">[1]ELÉTRICA!#REF!</definedName>
    <definedName name="COMPOSICAOE152" localSheetId="6">[1]ELÉTRICA!#REF!</definedName>
    <definedName name="COMPOSICAOE152" localSheetId="1">[1]ELÉTRICA!#REF!</definedName>
    <definedName name="COMPOSICAOE152">[1]ELÉTRICA!#REF!</definedName>
    <definedName name="COMPOSICAOE154" localSheetId="4">[1]ELÉTRICA!#REF!</definedName>
    <definedName name="COMPOSICAOE154" localSheetId="3">[1]ELÉTRICA!#REF!</definedName>
    <definedName name="COMPOSICAOE154" localSheetId="2">[1]ELÉTRICA!#REF!</definedName>
    <definedName name="COMPOSICAOE154" localSheetId="6">[1]ELÉTRICA!#REF!</definedName>
    <definedName name="COMPOSICAOE154" localSheetId="1">[1]ELÉTRICA!#REF!</definedName>
    <definedName name="COMPOSICAOE154">[1]ELÉTRICA!#REF!</definedName>
    <definedName name="COMPOSICAOE19" localSheetId="4">#REF!</definedName>
    <definedName name="COMPOSICAOE19" localSheetId="3">#REF!</definedName>
    <definedName name="COMPOSICAOE19" localSheetId="2">#REF!</definedName>
    <definedName name="COMPOSICAOE19" localSheetId="6">#REF!</definedName>
    <definedName name="COMPOSICAOE19" localSheetId="1">#REF!</definedName>
    <definedName name="COMPOSICAOE19">#REF!</definedName>
    <definedName name="COMPOSICAOE20" localSheetId="4">#REF!</definedName>
    <definedName name="COMPOSICAOE20" localSheetId="3">#REF!</definedName>
    <definedName name="COMPOSICAOE20" localSheetId="2">#REF!</definedName>
    <definedName name="COMPOSICAOE20" localSheetId="6">#REF!</definedName>
    <definedName name="COMPOSICAOE20" localSheetId="1">#REF!</definedName>
    <definedName name="COMPOSICAOE20">#REF!</definedName>
    <definedName name="COMPOSICAOE21" localSheetId="4">#REF!</definedName>
    <definedName name="COMPOSICAOE21" localSheetId="3">#REF!</definedName>
    <definedName name="COMPOSICAOE21" localSheetId="2">#REF!</definedName>
    <definedName name="COMPOSICAOE21" localSheetId="6">#REF!</definedName>
    <definedName name="COMPOSICAOE21" localSheetId="1">#REF!</definedName>
    <definedName name="COMPOSICAOE21">#REF!</definedName>
    <definedName name="COMPOSICAOE22" localSheetId="4">#REF!</definedName>
    <definedName name="COMPOSICAOE22" localSheetId="3">#REF!</definedName>
    <definedName name="COMPOSICAOE22" localSheetId="2">#REF!</definedName>
    <definedName name="COMPOSICAOE22" localSheetId="6">#REF!</definedName>
    <definedName name="COMPOSICAOE22" localSheetId="1">#REF!</definedName>
    <definedName name="COMPOSICAOE22">#REF!</definedName>
    <definedName name="COMPOSICAOE23" localSheetId="4">#REF!</definedName>
    <definedName name="COMPOSICAOE23" localSheetId="3">#REF!</definedName>
    <definedName name="COMPOSICAOE23" localSheetId="2">#REF!</definedName>
    <definedName name="COMPOSICAOE23" localSheetId="6">#REF!</definedName>
    <definedName name="COMPOSICAOE23" localSheetId="1">#REF!</definedName>
    <definedName name="COMPOSICAOE23">#REF!</definedName>
    <definedName name="COMPOSICAOE24" localSheetId="4">#REF!</definedName>
    <definedName name="COMPOSICAOE24" localSheetId="3">#REF!</definedName>
    <definedName name="COMPOSICAOE24" localSheetId="2">#REF!</definedName>
    <definedName name="COMPOSICAOE24" localSheetId="6">#REF!</definedName>
    <definedName name="COMPOSICAOE24" localSheetId="1">#REF!</definedName>
    <definedName name="COMPOSICAOE24">#REF!</definedName>
    <definedName name="COMPOSICAOI1" localSheetId="4">#REF!</definedName>
    <definedName name="COMPOSICAOI1" localSheetId="3">#REF!</definedName>
    <definedName name="COMPOSICAOI1" localSheetId="2">#REF!</definedName>
    <definedName name="COMPOSICAOI1" localSheetId="6">#REF!</definedName>
    <definedName name="COMPOSICAOI1" localSheetId="1">#REF!</definedName>
    <definedName name="COMPOSICAOI1">#REF!</definedName>
    <definedName name="COMPOSICAOI10" localSheetId="4">#REF!</definedName>
    <definedName name="COMPOSICAOI10" localSheetId="3">#REF!</definedName>
    <definedName name="COMPOSICAOI10" localSheetId="2">#REF!</definedName>
    <definedName name="COMPOSICAOI10" localSheetId="6">#REF!</definedName>
    <definedName name="COMPOSICAOI10" localSheetId="1">#REF!</definedName>
    <definedName name="COMPOSICAOI10">#REF!</definedName>
    <definedName name="COMPOSICAOI100">[1]INFRA!$F$80</definedName>
    <definedName name="COMPOSICAOI101">[1]INFRA!$F$98</definedName>
    <definedName name="COMPOSICAOI102">[1]INFRA!$F$116</definedName>
    <definedName name="COMPOSICAOI103">[1]INFRA!$F$134</definedName>
    <definedName name="COMPOSICAOI104">[1]INFRA!$F$152</definedName>
    <definedName name="COMPOSICAOI105">[1]INFRA!$F$170</definedName>
    <definedName name="COMPOSICAOI106">[1]INFRA!$F$188</definedName>
    <definedName name="COMPOSICAOI107">[1]INFRA!$F$206</definedName>
    <definedName name="COMPOSICAOI108">[1]INFRA!$F$224</definedName>
    <definedName name="COMPOSICAOI109" localSheetId="4">[1]INFRA!#REF!</definedName>
    <definedName name="COMPOSICAOI109" localSheetId="3">[1]INFRA!#REF!</definedName>
    <definedName name="COMPOSICAOI109" localSheetId="2">[1]INFRA!#REF!</definedName>
    <definedName name="COMPOSICAOI109" localSheetId="6">[1]INFRA!#REF!</definedName>
    <definedName name="COMPOSICAOI109" localSheetId="1">[1]INFRA!#REF!</definedName>
    <definedName name="COMPOSICAOI109">[1]INFRA!#REF!</definedName>
    <definedName name="COMPOSICAOI11" localSheetId="4">#REF!</definedName>
    <definedName name="COMPOSICAOI11" localSheetId="3">#REF!</definedName>
    <definedName name="COMPOSICAOI11" localSheetId="2">#REF!</definedName>
    <definedName name="COMPOSICAOI11" localSheetId="6">#REF!</definedName>
    <definedName name="COMPOSICAOI11" localSheetId="1">#REF!</definedName>
    <definedName name="COMPOSICAOI11">#REF!</definedName>
    <definedName name="COMPOSICAOI110" localSheetId="4">[1]INFRA!#REF!</definedName>
    <definedName name="COMPOSICAOI110" localSheetId="3">[1]INFRA!#REF!</definedName>
    <definedName name="COMPOSICAOI110" localSheetId="2">[1]INFRA!#REF!</definedName>
    <definedName name="COMPOSICAOI110" localSheetId="6">[1]INFRA!#REF!</definedName>
    <definedName name="COMPOSICAOI110" localSheetId="1">[1]INFRA!#REF!</definedName>
    <definedName name="COMPOSICAOI110">[1]INFRA!#REF!</definedName>
    <definedName name="COMPOSICAOI111">[1]INFRA!$F$242</definedName>
    <definedName name="COMPOSICAOI112">[1]INFRA!$F$261</definedName>
    <definedName name="COMPOSICAOI113">[1]INFRA!$F$279</definedName>
    <definedName name="COMPOSICAOI114" localSheetId="4">[1]INFRA!#REF!</definedName>
    <definedName name="COMPOSICAOI114" localSheetId="3">[1]INFRA!#REF!</definedName>
    <definedName name="COMPOSICAOI114" localSheetId="2">[1]INFRA!#REF!</definedName>
    <definedName name="COMPOSICAOI114" localSheetId="6">[1]INFRA!#REF!</definedName>
    <definedName name="COMPOSICAOI114" localSheetId="1">[1]INFRA!#REF!</definedName>
    <definedName name="COMPOSICAOI114">[1]INFRA!#REF!</definedName>
    <definedName name="COMPOSICAOI115" localSheetId="4">[1]INFRA!#REF!</definedName>
    <definedName name="COMPOSICAOI115" localSheetId="3">[1]INFRA!#REF!</definedName>
    <definedName name="COMPOSICAOI115" localSheetId="2">[1]INFRA!#REF!</definedName>
    <definedName name="COMPOSICAOI115" localSheetId="6">[1]INFRA!#REF!</definedName>
    <definedName name="COMPOSICAOI115" localSheetId="1">[1]INFRA!#REF!</definedName>
    <definedName name="COMPOSICAOI115">[1]INFRA!#REF!</definedName>
    <definedName name="COMPOSICAOI116">[1]INFRA!$F$297</definedName>
    <definedName name="COMPOSICAOI117" localSheetId="4">[1]INFRA!#REF!</definedName>
    <definedName name="COMPOSICAOI117" localSheetId="3">[1]INFRA!#REF!</definedName>
    <definedName name="COMPOSICAOI117" localSheetId="2">[1]INFRA!#REF!</definedName>
    <definedName name="COMPOSICAOI117" localSheetId="6">[1]INFRA!#REF!</definedName>
    <definedName name="COMPOSICAOI117" localSheetId="1">[1]INFRA!#REF!</definedName>
    <definedName name="COMPOSICAOI117">[1]INFRA!#REF!</definedName>
    <definedName name="COMPOSICAOI118">[1]INFRA!$F$315</definedName>
    <definedName name="COMPOSICAOI119" localSheetId="4">[1]INFRA!#REF!</definedName>
    <definedName name="COMPOSICAOI119" localSheetId="3">[1]INFRA!#REF!</definedName>
    <definedName name="COMPOSICAOI119" localSheetId="2">[1]INFRA!#REF!</definedName>
    <definedName name="COMPOSICAOI119" localSheetId="6">[1]INFRA!#REF!</definedName>
    <definedName name="COMPOSICAOI119" localSheetId="1">[1]INFRA!#REF!</definedName>
    <definedName name="COMPOSICAOI119">[1]INFRA!#REF!</definedName>
    <definedName name="COMPOSICAOI12" localSheetId="4">#REF!</definedName>
    <definedName name="COMPOSICAOI12" localSheetId="3">#REF!</definedName>
    <definedName name="COMPOSICAOI12" localSheetId="2">#REF!</definedName>
    <definedName name="COMPOSICAOI12" localSheetId="6">#REF!</definedName>
    <definedName name="COMPOSICAOI12" localSheetId="1">#REF!</definedName>
    <definedName name="COMPOSICAOI12">#REF!</definedName>
    <definedName name="COMPOSICAOI120">[1]INFRA!$F$334</definedName>
    <definedName name="COMPOSICAOI121">[1]INFRA!$F$352</definedName>
    <definedName name="COMPOSICAOI122">[1]INFRA!$F$370</definedName>
    <definedName name="COMPOSICAOI123">[1]INFRA!$F$388</definedName>
    <definedName name="COMPOSICAOI124">[1]INFRA!$F$406</definedName>
    <definedName name="COMPOSICAOI125">[1]INFRA!$F$424</definedName>
    <definedName name="COMPOSICAOI126">[1]INFRA!$F$442</definedName>
    <definedName name="COMPOSICAOI127">[1]INFRA!$F$460</definedName>
    <definedName name="COMPOSICAOI128">[1]INFRA!$F$478</definedName>
    <definedName name="COMPOSICAOI129">[1]INFRA!$F$496</definedName>
    <definedName name="COMPOSICAOI13" localSheetId="4">#REF!</definedName>
    <definedName name="COMPOSICAOI13" localSheetId="3">#REF!</definedName>
    <definedName name="COMPOSICAOI13" localSheetId="2">#REF!</definedName>
    <definedName name="COMPOSICAOI13" localSheetId="6">#REF!</definedName>
    <definedName name="COMPOSICAOI13" localSheetId="1">#REF!</definedName>
    <definedName name="COMPOSICAOI13">#REF!</definedName>
    <definedName name="COMPOSICAOI130">[1]INFRA!$F$514</definedName>
    <definedName name="COMPOSICAOI135" localSheetId="4">[1]ELÉTRICA!#REF!</definedName>
    <definedName name="COMPOSICAOI135" localSheetId="3">[1]ELÉTRICA!#REF!</definedName>
    <definedName name="COMPOSICAOI135" localSheetId="2">[1]ELÉTRICA!#REF!</definedName>
    <definedName name="COMPOSICAOI135" localSheetId="6">[1]ELÉTRICA!#REF!</definedName>
    <definedName name="COMPOSICAOI135" localSheetId="1">[1]ELÉTRICA!#REF!</definedName>
    <definedName name="COMPOSICAOI135">[1]ELÉTRICA!#REF!</definedName>
    <definedName name="COMPOSICAOI14" localSheetId="4">#REF!</definedName>
    <definedName name="COMPOSICAOI14" localSheetId="3">#REF!</definedName>
    <definedName name="COMPOSICAOI14" localSheetId="2">#REF!</definedName>
    <definedName name="COMPOSICAOI14" localSheetId="6">#REF!</definedName>
    <definedName name="COMPOSICAOI14" localSheetId="1">#REF!</definedName>
    <definedName name="COMPOSICAOI14">#REF!</definedName>
    <definedName name="COMPOSICAOI15" localSheetId="4">#REF!</definedName>
    <definedName name="COMPOSICAOI15" localSheetId="3">#REF!</definedName>
    <definedName name="COMPOSICAOI15" localSheetId="2">#REF!</definedName>
    <definedName name="COMPOSICAOI15" localSheetId="6">#REF!</definedName>
    <definedName name="COMPOSICAOI15" localSheetId="1">#REF!</definedName>
    <definedName name="COMPOSICAOI15">#REF!</definedName>
    <definedName name="COMPOSICAOI153" localSheetId="4">[1]INFRA!#REF!</definedName>
    <definedName name="COMPOSICAOI153" localSheetId="3">[1]INFRA!#REF!</definedName>
    <definedName name="COMPOSICAOI153" localSheetId="2">[1]INFRA!#REF!</definedName>
    <definedName name="COMPOSICAOI153" localSheetId="6">[1]INFRA!#REF!</definedName>
    <definedName name="COMPOSICAOI153" localSheetId="1">[1]INFRA!#REF!</definedName>
    <definedName name="COMPOSICAOI153">[1]INFRA!#REF!</definedName>
    <definedName name="COMPOSICAOI155" localSheetId="4">[1]INFRA!#REF!</definedName>
    <definedName name="COMPOSICAOI155" localSheetId="3">[1]INFRA!#REF!</definedName>
    <definedName name="COMPOSICAOI155" localSheetId="2">[1]INFRA!#REF!</definedName>
    <definedName name="COMPOSICAOI155" localSheetId="6">[1]INFRA!#REF!</definedName>
    <definedName name="COMPOSICAOI155" localSheetId="1">[1]INFRA!#REF!</definedName>
    <definedName name="COMPOSICAOI155">[1]INFRA!#REF!</definedName>
    <definedName name="COMPOSICAOI156" localSheetId="4">[1]INFRA!#REF!</definedName>
    <definedName name="COMPOSICAOI156" localSheetId="3">[1]INFRA!#REF!</definedName>
    <definedName name="COMPOSICAOI156" localSheetId="2">[1]INFRA!#REF!</definedName>
    <definedName name="COMPOSICAOI156" localSheetId="6">[1]INFRA!#REF!</definedName>
    <definedName name="COMPOSICAOI156" localSheetId="1">[1]INFRA!#REF!</definedName>
    <definedName name="COMPOSICAOI156">[1]INFRA!#REF!</definedName>
    <definedName name="COMPOSICAOI157" localSheetId="4">[1]INFRA!#REF!</definedName>
    <definedName name="COMPOSICAOI157" localSheetId="3">[1]INFRA!#REF!</definedName>
    <definedName name="COMPOSICAOI157" localSheetId="2">[1]INFRA!#REF!</definedName>
    <definedName name="COMPOSICAOI157" localSheetId="6">[1]INFRA!#REF!</definedName>
    <definedName name="COMPOSICAOI157" localSheetId="1">[1]INFRA!#REF!</definedName>
    <definedName name="COMPOSICAOI157">[1]INFRA!#REF!</definedName>
    <definedName name="COMPOSICAOI16" localSheetId="4">#REF!</definedName>
    <definedName name="COMPOSICAOI16" localSheetId="3">#REF!</definedName>
    <definedName name="COMPOSICAOI16" localSheetId="2">#REF!</definedName>
    <definedName name="COMPOSICAOI16" localSheetId="6">#REF!</definedName>
    <definedName name="COMPOSICAOI16" localSheetId="1">#REF!</definedName>
    <definedName name="COMPOSICAOI16">#REF!</definedName>
    <definedName name="COMPOSICAOI17" localSheetId="4">#REF!</definedName>
    <definedName name="COMPOSICAOI17" localSheetId="3">#REF!</definedName>
    <definedName name="COMPOSICAOI17" localSheetId="2">#REF!</definedName>
    <definedName name="COMPOSICAOI17" localSheetId="6">#REF!</definedName>
    <definedName name="COMPOSICAOI17" localSheetId="1">#REF!</definedName>
    <definedName name="COMPOSICAOI17">#REF!</definedName>
    <definedName name="COMPOSICAOI18" localSheetId="4">#REF!</definedName>
    <definedName name="COMPOSICAOI18" localSheetId="3">#REF!</definedName>
    <definedName name="COMPOSICAOI18" localSheetId="2">#REF!</definedName>
    <definedName name="COMPOSICAOI18" localSheetId="6">#REF!</definedName>
    <definedName name="COMPOSICAOI18" localSheetId="1">#REF!</definedName>
    <definedName name="COMPOSICAOI18">#REF!</definedName>
    <definedName name="COMPOSICAOI2" localSheetId="4">#REF!</definedName>
    <definedName name="COMPOSICAOI2" localSheetId="3">#REF!</definedName>
    <definedName name="COMPOSICAOI2" localSheetId="2">#REF!</definedName>
    <definedName name="COMPOSICAOI2" localSheetId="6">#REF!</definedName>
    <definedName name="COMPOSICAOI2" localSheetId="1">#REF!</definedName>
    <definedName name="COMPOSICAOI2">#REF!</definedName>
    <definedName name="COMPOSICAOI200" localSheetId="4">[1]INFRA!#REF!</definedName>
    <definedName name="COMPOSICAOI200" localSheetId="3">[1]INFRA!#REF!</definedName>
    <definedName name="COMPOSICAOI200" localSheetId="2">[1]INFRA!#REF!</definedName>
    <definedName name="COMPOSICAOI200" localSheetId="6">[1]INFRA!#REF!</definedName>
    <definedName name="COMPOSICAOI200" localSheetId="1">[1]INFRA!#REF!</definedName>
    <definedName name="COMPOSICAOI200">[1]INFRA!#REF!</definedName>
    <definedName name="COMPOSICAOI202" localSheetId="4">[1]INFRA!#REF!</definedName>
    <definedName name="COMPOSICAOI202" localSheetId="3">[1]INFRA!#REF!</definedName>
    <definedName name="COMPOSICAOI202" localSheetId="2">[1]INFRA!#REF!</definedName>
    <definedName name="COMPOSICAOI202" localSheetId="6">[1]INFRA!#REF!</definedName>
    <definedName name="COMPOSICAOI202" localSheetId="1">[1]INFRA!#REF!</definedName>
    <definedName name="COMPOSICAOI202">[1]INFRA!#REF!</definedName>
    <definedName name="COMPOSICAOI203">[1]INFRA!$F$532</definedName>
    <definedName name="COMPOSICAOI204" localSheetId="4">[1]INFRA!#REF!</definedName>
    <definedName name="COMPOSICAOI204" localSheetId="3">[1]INFRA!#REF!</definedName>
    <definedName name="COMPOSICAOI204" localSheetId="2">[1]INFRA!#REF!</definedName>
    <definedName name="COMPOSICAOI204" localSheetId="6">[1]INFRA!#REF!</definedName>
    <definedName name="COMPOSICAOI204" localSheetId="1">[1]INFRA!#REF!</definedName>
    <definedName name="COMPOSICAOI204">[1]INFRA!#REF!</definedName>
    <definedName name="COMPOSICAOI3" localSheetId="4">#REF!</definedName>
    <definedName name="COMPOSICAOI3" localSheetId="3">#REF!</definedName>
    <definedName name="COMPOSICAOI3" localSheetId="2">#REF!</definedName>
    <definedName name="COMPOSICAOI3" localSheetId="6">#REF!</definedName>
    <definedName name="COMPOSICAOI3" localSheetId="1">#REF!</definedName>
    <definedName name="COMPOSICAOI3">#REF!</definedName>
    <definedName name="COMPOSICAOI4" localSheetId="4">#REF!</definedName>
    <definedName name="COMPOSICAOI4" localSheetId="3">#REF!</definedName>
    <definedName name="COMPOSICAOI4" localSheetId="2">#REF!</definedName>
    <definedName name="COMPOSICAOI4" localSheetId="6">#REF!</definedName>
    <definedName name="COMPOSICAOI4" localSheetId="1">#REF!</definedName>
    <definedName name="COMPOSICAOI4">#REF!</definedName>
    <definedName name="COMPOSICAOI5" localSheetId="4">#REF!</definedName>
    <definedName name="COMPOSICAOI5" localSheetId="3">#REF!</definedName>
    <definedName name="COMPOSICAOI5" localSheetId="2">#REF!</definedName>
    <definedName name="COMPOSICAOI5" localSheetId="6">#REF!</definedName>
    <definedName name="COMPOSICAOI5" localSheetId="1">#REF!</definedName>
    <definedName name="COMPOSICAOI5">#REF!</definedName>
    <definedName name="COMPOSICAOI6" localSheetId="4">#REF!</definedName>
    <definedName name="COMPOSICAOI6" localSheetId="3">#REF!</definedName>
    <definedName name="COMPOSICAOI6" localSheetId="2">#REF!</definedName>
    <definedName name="COMPOSICAOI6" localSheetId="6">#REF!</definedName>
    <definedName name="COMPOSICAOI6" localSheetId="1">#REF!</definedName>
    <definedName name="COMPOSICAOI6">#REF!</definedName>
    <definedName name="COMPOSICAOI7" localSheetId="4">#REF!</definedName>
    <definedName name="COMPOSICAOI7" localSheetId="3">#REF!</definedName>
    <definedName name="COMPOSICAOI7" localSheetId="2">#REF!</definedName>
    <definedName name="COMPOSICAOI7" localSheetId="6">#REF!</definedName>
    <definedName name="COMPOSICAOI7" localSheetId="1">#REF!</definedName>
    <definedName name="COMPOSICAOI7">#REF!</definedName>
    <definedName name="COMPOSICAOI8" localSheetId="4">#REF!</definedName>
    <definedName name="COMPOSICAOI8" localSheetId="3">#REF!</definedName>
    <definedName name="COMPOSICAOI8" localSheetId="2">#REF!</definedName>
    <definedName name="COMPOSICAOI8" localSheetId="6">#REF!</definedName>
    <definedName name="COMPOSICAOI8" localSheetId="1">#REF!</definedName>
    <definedName name="COMPOSICAOI8">#REF!</definedName>
    <definedName name="COMPOSICAOI87" localSheetId="4">[1]INFRA!#REF!</definedName>
    <definedName name="COMPOSICAOI87" localSheetId="3">[1]INFRA!#REF!</definedName>
    <definedName name="COMPOSICAOI87" localSheetId="2">[1]INFRA!#REF!</definedName>
    <definedName name="COMPOSICAOI87" localSheetId="6">[1]INFRA!#REF!</definedName>
    <definedName name="COMPOSICAOI87" localSheetId="1">[1]INFRA!#REF!</definedName>
    <definedName name="COMPOSICAOI87">[1]INFRA!#REF!</definedName>
    <definedName name="COMPOSICAOI88" localSheetId="4">[1]INFRA!#REF!</definedName>
    <definedName name="COMPOSICAOI88" localSheetId="3">[1]INFRA!#REF!</definedName>
    <definedName name="COMPOSICAOI88" localSheetId="2">[1]INFRA!#REF!</definedName>
    <definedName name="COMPOSICAOI88" localSheetId="6">[1]INFRA!#REF!</definedName>
    <definedName name="COMPOSICAOI88" localSheetId="1">[1]INFRA!#REF!</definedName>
    <definedName name="COMPOSICAOI88">[1]INFRA!#REF!</definedName>
    <definedName name="COMPOSICAOI89" localSheetId="4">[1]INFRA!#REF!</definedName>
    <definedName name="COMPOSICAOI89" localSheetId="3">[1]INFRA!#REF!</definedName>
    <definedName name="COMPOSICAOI89" localSheetId="2">[1]INFRA!#REF!</definedName>
    <definedName name="COMPOSICAOI89" localSheetId="6">[1]INFRA!#REF!</definedName>
    <definedName name="COMPOSICAOI89" localSheetId="1">[1]INFRA!#REF!</definedName>
    <definedName name="COMPOSICAOI89">[1]INFRA!#REF!</definedName>
    <definedName name="COMPOSICAOI9">[1]INFRA!$F$27</definedName>
    <definedName name="COMPOSICAOI90" localSheetId="4">[1]INFRA!#REF!</definedName>
    <definedName name="COMPOSICAOI90" localSheetId="3">[1]INFRA!#REF!</definedName>
    <definedName name="COMPOSICAOI90" localSheetId="2">[1]INFRA!#REF!</definedName>
    <definedName name="COMPOSICAOI90" localSheetId="6">[1]INFRA!#REF!</definedName>
    <definedName name="COMPOSICAOI90" localSheetId="1">[1]INFRA!#REF!</definedName>
    <definedName name="COMPOSICAOI90">[1]INFRA!#REF!</definedName>
    <definedName name="COMPOSICAOI91" localSheetId="4">[1]INFRA!#REF!</definedName>
    <definedName name="COMPOSICAOI91" localSheetId="3">[1]INFRA!#REF!</definedName>
    <definedName name="COMPOSICAOI91" localSheetId="2">[1]INFRA!#REF!</definedName>
    <definedName name="COMPOSICAOI91" localSheetId="6">[1]INFRA!#REF!</definedName>
    <definedName name="COMPOSICAOI91" localSheetId="1">[1]INFRA!#REF!</definedName>
    <definedName name="COMPOSICAOI91">[1]INFRA!#REF!</definedName>
    <definedName name="COMPOSICAOI92" localSheetId="4">[1]INFRA!#REF!</definedName>
    <definedName name="COMPOSICAOI92" localSheetId="3">[1]INFRA!#REF!</definedName>
    <definedName name="COMPOSICAOI92" localSheetId="2">[1]INFRA!#REF!</definedName>
    <definedName name="COMPOSICAOI92" localSheetId="6">[1]INFRA!#REF!</definedName>
    <definedName name="COMPOSICAOI92" localSheetId="1">[1]INFRA!#REF!</definedName>
    <definedName name="COMPOSICAOI92">[1]INFRA!#REF!</definedName>
    <definedName name="COMPOSICAOI93" localSheetId="4">[1]INFRA!#REF!</definedName>
    <definedName name="COMPOSICAOI93" localSheetId="3">[1]INFRA!#REF!</definedName>
    <definedName name="COMPOSICAOI93" localSheetId="2">[1]INFRA!#REF!</definedName>
    <definedName name="COMPOSICAOI93" localSheetId="6">[1]INFRA!#REF!</definedName>
    <definedName name="COMPOSICAOI93" localSheetId="1">[1]INFRA!#REF!</definedName>
    <definedName name="COMPOSICAOI93">[1]INFRA!#REF!</definedName>
    <definedName name="COMPOSICAOI94" localSheetId="4">[1]INFRA!#REF!</definedName>
    <definedName name="COMPOSICAOI94" localSheetId="3">[1]INFRA!#REF!</definedName>
    <definedName name="COMPOSICAOI94" localSheetId="2">[1]INFRA!#REF!</definedName>
    <definedName name="COMPOSICAOI94" localSheetId="6">[1]INFRA!#REF!</definedName>
    <definedName name="COMPOSICAOI94" localSheetId="1">[1]INFRA!#REF!</definedName>
    <definedName name="COMPOSICAOI94">[1]INFRA!#REF!</definedName>
    <definedName name="COMPOSICAOI95">[1]INFRA!$F$44</definedName>
    <definedName name="COMPOSICAOI96" localSheetId="4">[1]INFRA!#REF!</definedName>
    <definedName name="COMPOSICAOI96" localSheetId="3">[1]INFRA!#REF!</definedName>
    <definedName name="COMPOSICAOI96" localSheetId="2">[1]INFRA!#REF!</definedName>
    <definedName name="COMPOSICAOI96" localSheetId="6">[1]INFRA!#REF!</definedName>
    <definedName name="COMPOSICAOI96" localSheetId="1">[1]INFRA!#REF!</definedName>
    <definedName name="COMPOSICAOI96">[1]INFRA!#REF!</definedName>
    <definedName name="COMPOSICAOI97" localSheetId="4">[1]INFRA!#REF!</definedName>
    <definedName name="COMPOSICAOI97" localSheetId="3">[1]INFRA!#REF!</definedName>
    <definedName name="COMPOSICAOI97" localSheetId="2">[1]INFRA!#REF!</definedName>
    <definedName name="COMPOSICAOI97" localSheetId="6">[1]INFRA!#REF!</definedName>
    <definedName name="COMPOSICAOI97" localSheetId="1">[1]INFRA!#REF!</definedName>
    <definedName name="COMPOSICAOI97">[1]INFRA!#REF!</definedName>
    <definedName name="COMPOSICAOI98" localSheetId="4">[1]INFRA!#REF!</definedName>
    <definedName name="COMPOSICAOI98" localSheetId="3">[1]INFRA!#REF!</definedName>
    <definedName name="COMPOSICAOI98" localSheetId="2">[1]INFRA!#REF!</definedName>
    <definedName name="COMPOSICAOI98" localSheetId="6">[1]INFRA!#REF!</definedName>
    <definedName name="COMPOSICAOI98" localSheetId="1">[1]INFRA!#REF!</definedName>
    <definedName name="COMPOSICAOI98">[1]INFRA!#REF!</definedName>
    <definedName name="COMPOSICAOI99">[1]INFRA!$F$62</definedName>
    <definedName name="COMPOSICAOL64">'[1]LÓGICA 2'!$F$24</definedName>
    <definedName name="COMPOSICAOL65">'[1]LÓGICA 2'!$F$42</definedName>
    <definedName name="COMPOSICAOL67">'[1]LÓGICA 2'!$F$78</definedName>
    <definedName name="COMPOSICAOL68">'[1]LÓGICA 2'!$F$96</definedName>
    <definedName name="COMPOSICAOL69">'[1]LÓGICA 2'!$F$116</definedName>
    <definedName name="COMPOSICAOL70">'[1]LÓGICA 2'!$F$134</definedName>
    <definedName name="COMPOSICAOL71" localSheetId="4">'[1]LÓGICA 2'!#REF!</definedName>
    <definedName name="COMPOSICAOL71" localSheetId="3">'[1]LÓGICA 2'!#REF!</definedName>
    <definedName name="COMPOSICAOL71" localSheetId="2">'[1]LÓGICA 2'!#REF!</definedName>
    <definedName name="COMPOSICAOL71" localSheetId="6">'[1]LÓGICA 2'!#REF!</definedName>
    <definedName name="COMPOSICAOL71" localSheetId="1">'[1]LÓGICA 2'!#REF!</definedName>
    <definedName name="COMPOSICAOL71">'[1]LÓGICA 2'!#REF!</definedName>
    <definedName name="COMPOSICAOL72">'[1]LÓGICA 2'!$F$155</definedName>
    <definedName name="COMPOSICAOL73">'[1]LÓGICA 2'!$F$177</definedName>
    <definedName name="COMPOSICAOL74" localSheetId="4">'[1]LÓGICA 2'!#REF!</definedName>
    <definedName name="COMPOSICAOL74" localSheetId="3">'[1]LÓGICA 2'!#REF!</definedName>
    <definedName name="COMPOSICAOL74" localSheetId="2">'[1]LÓGICA 2'!#REF!</definedName>
    <definedName name="COMPOSICAOL74" localSheetId="6">'[1]LÓGICA 2'!#REF!</definedName>
    <definedName name="COMPOSICAOL74" localSheetId="1">'[1]LÓGICA 2'!#REF!</definedName>
    <definedName name="COMPOSICAOL74">'[1]LÓGICA 2'!#REF!</definedName>
    <definedName name="COMPOSICAOL75" localSheetId="4">'[1]LÓGICA 2'!#REF!</definedName>
    <definedName name="COMPOSICAOL75" localSheetId="3">'[1]LÓGICA 2'!#REF!</definedName>
    <definedName name="COMPOSICAOL75" localSheetId="2">'[1]LÓGICA 2'!#REF!</definedName>
    <definedName name="COMPOSICAOL75" localSheetId="6">'[1]LÓGICA 2'!#REF!</definedName>
    <definedName name="COMPOSICAOL75" localSheetId="1">'[1]LÓGICA 2'!#REF!</definedName>
    <definedName name="COMPOSICAOL75">'[1]LÓGICA 2'!#REF!</definedName>
    <definedName name="COMPOSICAOL76">'[1]LÓGICA 2'!$F$195</definedName>
    <definedName name="COMPOSICAOL77">'[1]LÓGICA 2'!$F$213</definedName>
    <definedName name="COMPOSICAOL78">'[1]LÓGICA 2'!$F$231</definedName>
    <definedName name="COMPOSICAOL79">'[1]LÓGICA 2'!$F$249</definedName>
    <definedName name="COMPOSICAOL80">'[1]LÓGICA 2'!$F$267</definedName>
    <definedName name="COMPOSICAOL81">'[1]LÓGICA 2'!$F$285</definedName>
    <definedName name="COMPOSICAOL82">'[1]LÓGICA 2'!$F$303</definedName>
    <definedName name="COMPOSICAOL83" localSheetId="4">'[1]LÓGICA 2'!#REF!</definedName>
    <definedName name="COMPOSICAOL83" localSheetId="3">'[1]LÓGICA 2'!#REF!</definedName>
    <definedName name="COMPOSICAOL83" localSheetId="2">'[1]LÓGICA 2'!#REF!</definedName>
    <definedName name="COMPOSICAOL83" localSheetId="6">'[1]LÓGICA 2'!#REF!</definedName>
    <definedName name="COMPOSICAOL83" localSheetId="1">'[1]LÓGICA 2'!#REF!</definedName>
    <definedName name="COMPOSICAOL83">'[1]LÓGICA 2'!#REF!</definedName>
    <definedName name="COMPOSICAOL84">'[1]LÓGICA 2'!$F$321</definedName>
    <definedName name="COMPOSICAOL85">'[1]LÓGICA 2'!$F$339</definedName>
    <definedName name="COMPOSICAOL86">'[1]LÓGICA 2'!$F$357</definedName>
    <definedName name="COMPOSICAOL87">'[1]LÓGICA 2'!$F$374</definedName>
    <definedName name="eqrrewr" localSheetId="4">[1]INFRA!#REF!</definedName>
    <definedName name="eqrrewr" localSheetId="3">[1]INFRA!#REF!</definedName>
    <definedName name="eqrrewr" localSheetId="2">[1]INFRA!#REF!</definedName>
    <definedName name="eqrrewr" localSheetId="6">[1]INFRA!#REF!</definedName>
    <definedName name="eqrrewr" localSheetId="1">[1]INFRA!#REF!</definedName>
    <definedName name="eqrrewr">[1]INFRA!#REF!</definedName>
    <definedName name="Serviços">[2]Solum!$A$3:$AD$2430</definedName>
  </definedNames>
  <calcPr calcId="162913"/>
</workbook>
</file>

<file path=xl/calcChain.xml><?xml version="1.0" encoding="utf-8"?>
<calcChain xmlns="http://schemas.openxmlformats.org/spreadsheetml/2006/main">
  <c r="E17" i="3" l="1"/>
  <c r="G20" i="3"/>
  <c r="E20" i="3"/>
  <c r="G19" i="3"/>
  <c r="E19" i="3"/>
  <c r="G18" i="3"/>
  <c r="E18" i="3"/>
  <c r="E14" i="3"/>
  <c r="E13" i="3"/>
  <c r="J3" i="13"/>
  <c r="D9" i="4" l="1"/>
  <c r="B20" i="4"/>
  <c r="B19" i="4"/>
  <c r="B18" i="4"/>
  <c r="B17" i="4"/>
  <c r="B16" i="4"/>
  <c r="B15" i="4"/>
  <c r="B14" i="4"/>
  <c r="B13" i="4"/>
  <c r="B12" i="4"/>
  <c r="B11" i="4"/>
  <c r="B10" i="4"/>
  <c r="B9" i="4"/>
  <c r="A20" i="4"/>
  <c r="A19" i="4"/>
  <c r="A18" i="4"/>
  <c r="A17" i="4"/>
  <c r="A16" i="4"/>
  <c r="A15" i="4"/>
  <c r="A14" i="4"/>
  <c r="A13" i="4"/>
  <c r="A12" i="4"/>
  <c r="A11" i="4"/>
  <c r="A10" i="4"/>
  <c r="A9" i="4"/>
  <c r="H65" i="5"/>
  <c r="I65" i="5" s="1"/>
  <c r="H64" i="5"/>
  <c r="I64" i="5" s="1"/>
  <c r="H63" i="5"/>
  <c r="I63" i="5" s="1"/>
  <c r="H62" i="5"/>
  <c r="I62" i="5" s="1"/>
  <c r="H61" i="5"/>
  <c r="I61" i="5" s="1"/>
  <c r="H59" i="5"/>
  <c r="I59" i="5" s="1"/>
  <c r="H58" i="5"/>
  <c r="I58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I50" i="5" s="1"/>
  <c r="H49" i="5"/>
  <c r="I49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8" i="5"/>
  <c r="I38" i="5" s="1"/>
  <c r="I37" i="5" s="1"/>
  <c r="D16" i="4" s="1"/>
  <c r="H36" i="5"/>
  <c r="I36" i="5" s="1"/>
  <c r="H35" i="5"/>
  <c r="I35" i="5" s="1"/>
  <c r="H34" i="5"/>
  <c r="I34" i="5" s="1"/>
  <c r="H32" i="5"/>
  <c r="I32" i="5" s="1"/>
  <c r="I31" i="5" s="1"/>
  <c r="D14" i="4" s="1"/>
  <c r="H30" i="5"/>
  <c r="I30" i="5" s="1"/>
  <c r="I29" i="5" s="1"/>
  <c r="D13" i="4" s="1"/>
  <c r="H28" i="5"/>
  <c r="I28" i="5" s="1"/>
  <c r="H27" i="5"/>
  <c r="I27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9" i="5"/>
  <c r="I9" i="5" s="1"/>
  <c r="I8" i="5" s="1"/>
  <c r="I10" i="5" l="1"/>
  <c r="D10" i="4" s="1"/>
  <c r="I60" i="5"/>
  <c r="D20" i="4" s="1"/>
  <c r="I39" i="5"/>
  <c r="D17" i="4" s="1"/>
  <c r="C17" i="3" s="1"/>
  <c r="I17" i="5"/>
  <c r="D11" i="4" s="1"/>
  <c r="C11" i="3" s="1"/>
  <c r="E11" i="3" s="1"/>
  <c r="I26" i="5"/>
  <c r="D12" i="4" s="1"/>
  <c r="I33" i="5"/>
  <c r="D15" i="4" s="1"/>
  <c r="I48" i="5"/>
  <c r="D18" i="4" s="1"/>
  <c r="I57" i="5"/>
  <c r="D19" i="4" s="1"/>
  <c r="B2" i="4"/>
  <c r="A8" i="3"/>
  <c r="A22" i="4"/>
  <c r="A20" i="3"/>
  <c r="A19" i="3"/>
  <c r="A18" i="3"/>
  <c r="A17" i="3"/>
  <c r="A16" i="3"/>
  <c r="A15" i="3"/>
  <c r="A14" i="3"/>
  <c r="A13" i="3"/>
  <c r="A12" i="3"/>
  <c r="A11" i="3"/>
  <c r="A10" i="3"/>
  <c r="B20" i="3"/>
  <c r="B19" i="3"/>
  <c r="B18" i="3"/>
  <c r="B17" i="3"/>
  <c r="B16" i="3"/>
  <c r="B15" i="3"/>
  <c r="B14" i="3"/>
  <c r="B13" i="3"/>
  <c r="B12" i="3"/>
  <c r="B11" i="3"/>
  <c r="B10" i="3"/>
  <c r="B9" i="3"/>
  <c r="C16" i="3"/>
  <c r="C12" i="3"/>
  <c r="E12" i="3" s="1"/>
  <c r="C10" i="3"/>
  <c r="E10" i="3" s="1"/>
  <c r="C19" i="3"/>
  <c r="C18" i="3"/>
  <c r="B4" i="4"/>
  <c r="D2" i="3" s="1"/>
  <c r="C19" i="6"/>
  <c r="C21" i="6"/>
  <c r="C24" i="6"/>
  <c r="C11" i="6"/>
  <c r="C7" i="6"/>
  <c r="A9" i="3"/>
  <c r="D3" i="3"/>
  <c r="B3" i="3"/>
  <c r="F2" i="3"/>
  <c r="B2" i="3"/>
  <c r="B1" i="3"/>
  <c r="D38" i="2"/>
  <c r="D37" i="2"/>
  <c r="C37" i="2"/>
  <c r="D33" i="2"/>
  <c r="C33" i="2"/>
  <c r="C26" i="2"/>
  <c r="C38" i="2"/>
  <c r="I66" i="5" l="1"/>
  <c r="C9" i="3" s="1"/>
  <c r="C20" i="3"/>
  <c r="C13" i="3"/>
  <c r="C14" i="3"/>
  <c r="G9" i="3"/>
  <c r="E9" i="3"/>
  <c r="C15" i="3"/>
  <c r="G15" i="3" s="1"/>
  <c r="G17" i="3"/>
  <c r="G16" i="3"/>
  <c r="D21" i="4"/>
  <c r="E15" i="3" l="1"/>
  <c r="E21" i="3" s="1"/>
  <c r="G21" i="3"/>
  <c r="C21" i="3"/>
  <c r="C19" i="4"/>
  <c r="C12" i="4"/>
  <c r="C14" i="4"/>
  <c r="C13" i="4"/>
  <c r="C9" i="4"/>
  <c r="C15" i="4"/>
  <c r="C20" i="4"/>
  <c r="C17" i="4"/>
  <c r="C11" i="4"/>
  <c r="C18" i="4"/>
  <c r="C16" i="4"/>
  <c r="C10" i="4"/>
  <c r="C21" i="4" l="1"/>
  <c r="H21" i="3"/>
  <c r="F21" i="3"/>
  <c r="F22" i="3" s="1"/>
  <c r="E22" i="3"/>
  <c r="G22" i="3" s="1"/>
  <c r="D17" i="3"/>
  <c r="D16" i="3"/>
  <c r="D9" i="3"/>
  <c r="D19" i="3"/>
  <c r="D18" i="3"/>
  <c r="D15" i="3"/>
  <c r="D13" i="3"/>
  <c r="D11" i="3"/>
  <c r="D14" i="3"/>
  <c r="D10" i="3"/>
  <c r="D20" i="3"/>
  <c r="D12" i="3"/>
  <c r="D21" i="3" l="1"/>
  <c r="H22" i="3"/>
</calcChain>
</file>

<file path=xl/sharedStrings.xml><?xml version="1.0" encoding="utf-8"?>
<sst xmlns="http://schemas.openxmlformats.org/spreadsheetml/2006/main" count="834" uniqueCount="475">
  <si>
    <t>9.2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</si>
  <si>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</si>
  <si>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ADMINISTRAÇÃO DE OBRA</t>
  </si>
  <si>
    <t>1.1</t>
  </si>
  <si>
    <t>1</t>
  </si>
  <si>
    <t>Próprio</t>
  </si>
  <si>
    <t>PLACA DE OBRA EM CHAPA DE ACO GALVANIZADO</t>
  </si>
  <si>
    <t>M</t>
  </si>
  <si>
    <t>TAPUME DE CHAPA DE MADEIRA COMPENSADA, E= 6MM, COM PINTURA A CAL E REAPROVEITAMENTO DE 2X</t>
  </si>
  <si>
    <t>8.1</t>
  </si>
  <si>
    <t>Banco</t>
  </si>
  <si>
    <t>KG</t>
  </si>
  <si>
    <t>m²</t>
  </si>
  <si>
    <t>m³</t>
  </si>
  <si>
    <t>TRANSPORTE COM CAMINHÃO BASCULANTE 6 M3 EM RODOVIA PAVIMENTADA ( PARA DISTÂNCIAS SUPERIORES A 4 KM)</t>
  </si>
  <si>
    <t>Und</t>
  </si>
  <si>
    <t>SERVIÇOS PRELIMINARES</t>
  </si>
  <si>
    <t>PINTURA</t>
  </si>
  <si>
    <t>7.1</t>
  </si>
  <si>
    <t>7.2</t>
  </si>
  <si>
    <t>7.3</t>
  </si>
  <si>
    <t>INSTALAÇÕES PROVISÓRIAS</t>
  </si>
  <si>
    <t>SINAPI</t>
  </si>
  <si>
    <t>95302</t>
  </si>
  <si>
    <t>Descrição</t>
  </si>
  <si>
    <t>12.1</t>
  </si>
  <si>
    <t>12.2</t>
  </si>
  <si>
    <t>12.3</t>
  </si>
  <si>
    <t>72897</t>
  </si>
  <si>
    <t>6.1</t>
  </si>
  <si>
    <t>EXECUÇÃO DE ALMOXARIFADO EM CANTEIRO DE OBRA EM CHAPA DE MADEIRA COMPENSADA, INCLUSO PRATELEIRAS. AF_02/2016</t>
  </si>
  <si>
    <t>Código</t>
  </si>
  <si>
    <t>93208</t>
  </si>
  <si>
    <t>UN</t>
  </si>
  <si>
    <t>11.1</t>
  </si>
  <si>
    <t>MOVIMENTAÇÃO DE TERRA</t>
  </si>
  <si>
    <t>Total</t>
  </si>
  <si>
    <t>SDC01056</t>
  </si>
  <si>
    <t>CARGA MANUAL DE ENTULHO EM CAMINHAO BASCULANTE 6 M3</t>
  </si>
  <si>
    <t>89173</t>
  </si>
  <si>
    <t>REVESTIMENTO</t>
  </si>
  <si>
    <t>10.1</t>
  </si>
  <si>
    <t>DEMOLIÇÃO MANUAL DE PISO EM CONCRETO SIMPLES 10CM DE ESPESSURA</t>
  </si>
  <si>
    <t>10.2</t>
  </si>
  <si>
    <t>10.3</t>
  </si>
  <si>
    <t>Encargos Sociais</t>
  </si>
  <si>
    <t>Descrição do Orçamento</t>
  </si>
  <si>
    <t>Quant.</t>
  </si>
  <si>
    <t>4.1</t>
  </si>
  <si>
    <t>Valor Unit com BDI</t>
  </si>
  <si>
    <t>74220/001</t>
  </si>
  <si>
    <t>Item</t>
  </si>
  <si>
    <t>B.D.I.</t>
  </si>
  <si>
    <t>74209/001</t>
  </si>
  <si>
    <t>3.1</t>
  </si>
  <si>
    <t>3.2</t>
  </si>
  <si>
    <t>3.3</t>
  </si>
  <si>
    <t>2.1</t>
  </si>
  <si>
    <t>M3XKM</t>
  </si>
  <si>
    <t>Valor Unit</t>
  </si>
  <si>
    <t>9.1</t>
  </si>
  <si>
    <t>TOTAL GERAL</t>
  </si>
  <si>
    <t xml:space="preserve">ESCALA SALARIAL DE MÃO-DE-OBRA </t>
  </si>
  <si>
    <t>CÓDIGO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</si>
  <si>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</si>
  <si>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</si>
  <si>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</si>
  <si>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</si>
  <si>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</si>
  <si>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</si>
  <si>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</si>
  <si>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</si>
  <si>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</si>
  <si>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</si>
  <si>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</si>
  <si>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</si>
  <si>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</si>
  <si>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</si>
  <si>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</si>
  <si>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</si>
  <si>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Salario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</si>
  <si>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</si>
  <si>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</si>
  <si>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</si>
  <si>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</si>
  <si>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</si>
  <si>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</si>
  <si>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</si>
  <si>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GRUPO B</t>
  </si>
  <si>
    <t>B1</t>
  </si>
  <si>
    <t>Repouso Semanal Remunerado</t>
  </si>
  <si>
    <t>Não incide</t>
  </si>
  <si>
    <t>B2</t>
  </si>
  <si>
    <t>Feriados</t>
  </si>
  <si>
    <t>B3</t>
  </si>
  <si>
    <t>Auxilio - Enfermidade</t>
  </si>
  <si>
    <t>B4</t>
  </si>
  <si>
    <t>13º Salario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</si>
  <si>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</si>
  <si>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</si>
  <si>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</si>
  <si>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</si>
  <si>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</si>
  <si>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</si>
  <si>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</si>
  <si>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</si>
  <si>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</si>
  <si>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</si>
  <si>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</si>
  <si>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</si>
  <si>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</si>
  <si>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</si>
  <si>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</si>
  <si>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</si>
  <si>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</si>
  <si>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</si>
  <si>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</si>
  <si>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</si>
  <si>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</si>
  <si>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</si>
  <si>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</si>
  <si>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</si>
  <si>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</si>
  <si>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</si>
  <si>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</si>
  <si>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</si>
  <si>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</si>
  <si>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</si>
  <si>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>D</t>
  </si>
  <si>
    <t>TOTAL (A+B+C+D)</t>
  </si>
  <si>
    <t>OBRA</t>
  </si>
  <si>
    <t>Município</t>
  </si>
  <si>
    <t>BDI:</t>
  </si>
  <si>
    <t>Referência</t>
  </si>
  <si>
    <t>Endereço</t>
  </si>
  <si>
    <t>PERÍODO:</t>
  </si>
  <si>
    <t>CRONOGRAMA FÍSICO FINANCEIRO</t>
  </si>
  <si>
    <t>ITEM</t>
  </si>
  <si>
    <t>VALOR</t>
  </si>
  <si>
    <t>%</t>
  </si>
  <si>
    <t>MÊS 01</t>
  </si>
  <si>
    <t>MÊS 02</t>
  </si>
  <si>
    <t>VALOR (R$)</t>
  </si>
  <si>
    <t>TOTAL</t>
  </si>
  <si>
    <t>ACUMULADO</t>
  </si>
  <si>
    <t>Referência:</t>
  </si>
  <si>
    <t>Período:</t>
  </si>
  <si>
    <t>PLANILHA RESUMO</t>
  </si>
  <si>
    <t>UND</t>
  </si>
  <si>
    <t>MES</t>
  </si>
  <si>
    <t>5.1</t>
  </si>
  <si>
    <t>COMPOSIÇÃO DA PARCELA DE BDI (BONIFICAÇÕES E DESPESA INDIRETAS)</t>
  </si>
  <si>
    <t>ITENS RELATIVOS À ADMINISTRAÇÃO CENTRAL</t>
  </si>
  <si>
    <t>% SOBRE PV</t>
  </si>
  <si>
    <t>AC - Administração Central</t>
  </si>
  <si>
    <t>4,00% de PV</t>
  </si>
  <si>
    <t>DF - Custos Financeiros</t>
  </si>
  <si>
    <t>CF do (PV-Lucro Operacional)</t>
  </si>
  <si>
    <t>C - Riscos</t>
  </si>
  <si>
    <t>1,25% de PV</t>
  </si>
  <si>
    <t>S + G - Seguros e Garantias</t>
  </si>
  <si>
    <t>2,50% a.a. sobre 5,00% do PV</t>
  </si>
  <si>
    <t>Sub-total</t>
  </si>
  <si>
    <t>LUCRO</t>
  </si>
  <si>
    <t>E - Lucro Operacional</t>
  </si>
  <si>
    <t>7,50% de PV</t>
  </si>
  <si>
    <t>BDI SEM IMPOSTOS</t>
  </si>
  <si>
    <t>TAXAS E IMPOSTOS</t>
  </si>
  <si>
    <t>F - PIS</t>
  </si>
  <si>
    <t>0,65% de PV</t>
  </si>
  <si>
    <t>G - COFINS</t>
  </si>
  <si>
    <t>3,00% de PV</t>
  </si>
  <si>
    <t>H - ISSQN</t>
  </si>
  <si>
    <t>0,80% de PV</t>
  </si>
  <si>
    <t>Contribuição Previdenciária - Lei N° 13.161/15</t>
  </si>
  <si>
    <t>BDI COM IMPOSTOS</t>
  </si>
  <si>
    <t>Custo Direto - CD</t>
  </si>
  <si>
    <t>BDI Final com impostos</t>
  </si>
  <si>
    <t>Preço de Venda - PV</t>
  </si>
  <si>
    <t>Legenda:</t>
  </si>
  <si>
    <r>
      <rPr>
        <b/>
        <i/>
        <sz val="8"/>
        <color indexed="8"/>
        <rFont val="Calibri Light"/>
        <family val="2"/>
      </rPr>
      <t xml:space="preserve">PV </t>
    </r>
    <r>
      <rPr>
        <i/>
        <sz val="8"/>
        <color indexed="8"/>
        <rFont val="Calibri Light"/>
        <family val="2"/>
      </rPr>
      <t>= Preço de Venda</t>
    </r>
  </si>
  <si>
    <t>IA = Inflação Acumulada (período de 12 meses - IPCA) = 4,84%</t>
  </si>
  <si>
    <t>CD = Custo Direto</t>
  </si>
  <si>
    <t>CF = ((1 + Selic)¹/¹² x ((1+IA)¹/¹² -1)</t>
  </si>
  <si>
    <t>Selic Fev/2014 = 10,52%</t>
  </si>
  <si>
    <t>Seguros e Garantias (2,5% a.a. sobre 5% do PV) - Prazo médio de 1 ano</t>
  </si>
  <si>
    <t>Lucro Operacional conforme Portaria SINFRA n°. 343/05 de 07 de junho de 2005.</t>
  </si>
  <si>
    <t>Localidade / alíquota ISSQN</t>
  </si>
  <si>
    <t>Para Mão de Obra</t>
  </si>
  <si>
    <r>
      <t>Alíquota de Cuiabá</t>
    </r>
    <r>
      <rPr>
        <i/>
        <sz val="11"/>
        <color indexed="10"/>
        <rFont val="Calibri Light"/>
        <family val="2"/>
      </rPr>
      <t>= 5,0%</t>
    </r>
  </si>
  <si>
    <t>40% sobre alíquota</t>
  </si>
  <si>
    <t>Composições Analíticas com Preço Unitário</t>
  </si>
  <si>
    <t>Composições Principais</t>
  </si>
  <si>
    <t>REFERÊNCIA COMPOSIÇÕES PRÓPRIAS</t>
  </si>
  <si>
    <t xml:space="preserve">Planilha Orçamentária </t>
  </si>
  <si>
    <t xml:space="preserve"> Desonerada</t>
  </si>
  <si>
    <t>Bancos Utilizados</t>
  </si>
  <si>
    <t>9.3</t>
  </si>
  <si>
    <t>GUARDA-CORPO COM CORRIMAO EM TUBO DE ACO GALVANIZADO 1 1/2"</t>
  </si>
  <si>
    <t>M²</t>
  </si>
  <si>
    <t>SDC01289</t>
  </si>
  <si>
    <t>DEMOLIÇÃO DE ESTRUTURA DE MADEIRA P/TELHADOS</t>
  </si>
  <si>
    <t xml:space="preserve">MAPA DE COTAÇÃO </t>
  </si>
  <si>
    <t>FONTE</t>
  </si>
  <si>
    <t>CNPJ</t>
  </si>
  <si>
    <t>TELEFONE</t>
  </si>
  <si>
    <t>CONTATO</t>
  </si>
  <si>
    <t>DATA</t>
  </si>
  <si>
    <t xml:space="preserve">UNI </t>
  </si>
  <si>
    <t>P. UNIT. (R$)</t>
  </si>
  <si>
    <t>MEDIANA TOTAL (R$)</t>
  </si>
  <si>
    <t>3.4</t>
  </si>
  <si>
    <t>MÊS</t>
  </si>
  <si>
    <t>3.5</t>
  </si>
  <si>
    <t>73847/001</t>
  </si>
  <si>
    <t>ALUGUEL CONTAINER/ESCRIT INCL INST ELET LARG=2,20 COMP=6,20M          ALT=2,50M CHAPA ACO C/NERV TRAPEZ FORRO C/ISOL TERMO/ACUSTICO         CHASSIS REFORC PISO COMPENS NAVAL EXC TRANSP/CARGA/DESCARGA</t>
  </si>
  <si>
    <t>41598</t>
  </si>
  <si>
    <t>ENTRADA PROVISORIA DE ENERGIA ELETRICA AEREA TRIFASICA 40A EM POSTE MADEIRA</t>
  </si>
  <si>
    <t>SDC05004</t>
  </si>
  <si>
    <t>LIGAÇÃO PROVISÓRIA DE ÁGUA E SANITÁRIO</t>
  </si>
  <si>
    <t>89168</t>
  </si>
  <si>
    <t>(COMPOSIÇÃO REPRESENTATIVA) DO SERVIÇO DE ALVENARIA DE VEDAÇÃO DE BLOCOS VAZADOS DE CERÂMICA DE 9X19X19CM (ESPESSURA 9CM), PARA EDIFICAÇÃO HABITACIONAL UNIFAMILIAR (CASA) E EDIFICAÇÃO PÚBLICA PADRÃO. AF_11/2014</t>
  </si>
  <si>
    <t>84665</t>
  </si>
  <si>
    <t>PINTURA ACRILICA PARA SINALIZAÇÃO HORIZONTAL EM PISO CIMENTADO</t>
  </si>
  <si>
    <t>94438</t>
  </si>
  <si>
    <t>(COMPOSIÇÃO REPRESENTATIVA) DO SERVIÇO DE CONTRAPISO EM ARGAMASSA TRAÇO 1:4 (CIM E AREIA), EM BETONEIRA 400 L, ESPESSURA 3 CM ÁREAS SECAS E 3 CM ÁREAS MOLHADAS, PARA EDIFICAÇÃO HABITACIONAL UNIFAMILIAR (CASA) E EDIFICAÇÃO PÚBLICA PADRÃO. AF_11/2014</t>
  </si>
  <si>
    <t>84862</t>
  </si>
  <si>
    <t>SDC04010</t>
  </si>
  <si>
    <t>FORNECIMENTO E INSTALAÇÃO DE PISO PODOTÁTIL, EM CONCRETO, 25x25CM, DIRECIONAL/ALERTA</t>
  </si>
  <si>
    <t>INSTALAÇÕES HIDROSSANITÁRIAS</t>
  </si>
  <si>
    <t>89987</t>
  </si>
  <si>
    <t>REGISTRO DE GAVETA BRUTO, LATÃO, ROSCÁVEL, 3/4", COM ACABAMENTO E CANOPLA CROMADOS. FORNECIDO E INSTALADO EM RAMAL DE ÁGUA. AF_12/2014</t>
  </si>
  <si>
    <t>89481</t>
  </si>
  <si>
    <t>JOELHO 90 GRAUS, PVC, SOLDÁVEL, DN 25MM, INSTALADO EM PRUMADA DE ÁGUA - FORNECIMENTO E INSTALAÇÃO. AF_12/2014</t>
  </si>
  <si>
    <t>89356</t>
  </si>
  <si>
    <t>TUBO, PVC, SOLDÁVEL, DN 25MM, INSTALADO EM RAMAL OU SUB-RAMAL DE ÁGUA - FORNECIMENTO E INSTALAÇÃO. AF_12/2014</t>
  </si>
  <si>
    <t>90373</t>
  </si>
  <si>
    <t>JOELHO 90 GRAUS COM BUCHA DE LATÃO, PVC, SOLDÁVEL, DN 25MM, X 1/2 INSTALADO EM RAMAL OU SUB-RAMAL DE ÁGUA - FORNECIMENTO E INSTALAÇÃO. AF_12/2014</t>
  </si>
  <si>
    <t>89712</t>
  </si>
  <si>
    <t>TUBO PVC, SERIE NORMAL, ESGOTO PREDIAL, DN 50 MM, FORNECIDO E INSTALADO EM RAMAL DE DESCARGA OU RAMAL DE ESGOTO SANITÁRIO. AF_12/2014</t>
  </si>
  <si>
    <t>10.4</t>
  </si>
  <si>
    <t>97625</t>
  </si>
  <si>
    <t>DEMOLIÇÃO DE ALVENARIA PARA QUALQUER TIPO DE BLOCO, DE FORMA MECANIZADA, SEM REAPROVEITAMENTO. AF_12/2017</t>
  </si>
  <si>
    <t>97647</t>
  </si>
  <si>
    <t>REMOÇÃO DE TELHAS, DE FIBROCIMENTO, METÁLICA E CERÂMICA, DE FORMA MANUAL, SEM REAPROVEITAMENTO. AF_12/2017</t>
  </si>
  <si>
    <t>4.2</t>
  </si>
  <si>
    <t>93210</t>
  </si>
  <si>
    <t>EXECUÇÃO DE REFEITÓRIO EM CANTEIRO DE OBRA EM CHAPA DE MADEIRA COMPENSADA, NÃO INCLUSO MOBILIÁRIO E EQUIPAMENTOS. AF_02/2016</t>
  </si>
  <si>
    <t>LIMPEZA DA OBRA</t>
  </si>
  <si>
    <t>9.4</t>
  </si>
  <si>
    <t>9.5</t>
  </si>
  <si>
    <t>9.6</t>
  </si>
  <si>
    <t>9.7</t>
  </si>
  <si>
    <t>9.8</t>
  </si>
  <si>
    <t>ALVENARIAS E DIVISÓRIAS</t>
  </si>
  <si>
    <t>12.4</t>
  </si>
  <si>
    <t>12.5</t>
  </si>
  <si>
    <t>87874</t>
  </si>
  <si>
    <t>CHAPISCO APLICADO EM ALVENARIAS E ESTRUTURAS DE CONCRETO INTERNAS, COM ROLO PARA TEXTURA ACRÍLICA.  ARGAMASSA TRAÇO 1:4 E EMULSÃO POLIMÉRICA (ADESIVO) COM PREPARO EM BETONEIRA 400L. AF_06/2014</t>
  </si>
  <si>
    <t>PAVIMENTAÇÕES</t>
  </si>
  <si>
    <t>84191</t>
  </si>
  <si>
    <t>PISO EM GRANILITE, MARMORITE OU GRANITINA ESPESSURA 8 MM, INCLUSO JUNTAS DE DILATACAO PLASTICAS</t>
  </si>
  <si>
    <t>ACESSIBILIDADE</t>
  </si>
  <si>
    <t>PLANILHA AMPLIAÇÃO</t>
  </si>
  <si>
    <t xml:space="preserve"> 90777 </t>
  </si>
  <si>
    <t>ENGENHEIRO CIVIL DE OBRA JUNIOR COM ENCARGOS COMPLEMENTARES</t>
  </si>
  <si>
    <t>H</t>
  </si>
  <si>
    <t>80,76</t>
  </si>
  <si>
    <t>1,0</t>
  </si>
  <si>
    <t xml:space="preserve"> SDC01056 </t>
  </si>
  <si>
    <t>20,66</t>
  </si>
  <si>
    <t xml:space="preserve"> 88309 </t>
  </si>
  <si>
    <t>PEDREIRO COM ENCARGOS COMPLEMENTARES</t>
  </si>
  <si>
    <t>0,13</t>
  </si>
  <si>
    <t>17,45</t>
  </si>
  <si>
    <t xml:space="preserve"> 88316 </t>
  </si>
  <si>
    <t>SERVENTE COM ENCARGOS COMPLEMENTARES</t>
  </si>
  <si>
    <t>1,3</t>
  </si>
  <si>
    <t>14,16</t>
  </si>
  <si>
    <t xml:space="preserve"> SDC01289 </t>
  </si>
  <si>
    <t>23,79</t>
  </si>
  <si>
    <t xml:space="preserve"> 88239 </t>
  </si>
  <si>
    <t>AJUDANTE DE CARPINTEIRO COM ENCARGOS COMPLEMENTARES</t>
  </si>
  <si>
    <t>16,57</t>
  </si>
  <si>
    <t xml:space="preserve"> 88262 </t>
  </si>
  <si>
    <t>CARPINTEIRO DE FORMAS COM ENCARGOS COMPLEMENTARES</t>
  </si>
  <si>
    <t>17,35</t>
  </si>
  <si>
    <t xml:space="preserve"> SDC05004 </t>
  </si>
  <si>
    <t xml:space="preserve"> 88248 </t>
  </si>
  <si>
    <t>AUXILIAR DE ENCANADOR OU BOMBEIRO HIDRÁULICO COM ENCARGOS COMPLEMENTARES</t>
  </si>
  <si>
    <t>4,0</t>
  </si>
  <si>
    <t>13,97</t>
  </si>
  <si>
    <t xml:space="preserve"> 88267 </t>
  </si>
  <si>
    <t>ENCANADOR OU BOMBEIRO HIDRÁULICO COM ENCARGOS COMPLEMENTARES</t>
  </si>
  <si>
    <t>8,0</t>
  </si>
  <si>
    <t>17,87</t>
  </si>
  <si>
    <t>8,12</t>
  </si>
  <si>
    <t xml:space="preserve"> 00020247 </t>
  </si>
  <si>
    <t>PREGO DE ACO POLIDO COM CABECA 15 X 15 (1 1/4 X 13)</t>
  </si>
  <si>
    <t>10,13</t>
  </si>
  <si>
    <t xml:space="preserve"> 00009836 </t>
  </si>
  <si>
    <t>TUBO PVC  SERIE NORMAL, DN 100 MM, PARA ESGOTO  PREDIAL (NBR 5688)</t>
  </si>
  <si>
    <t>5,0</t>
  </si>
  <si>
    <t xml:space="preserve"> 00000370 </t>
  </si>
  <si>
    <t>AREIA MEDIA - POSTO JAZIDA/FORNECEDOR (RETIRADO NA JAZIDA, SEM TRANSPORTE)</t>
  </si>
  <si>
    <t>0,0189</t>
  </si>
  <si>
    <t>56,25</t>
  </si>
  <si>
    <t xml:space="preserve"> 00012774 </t>
  </si>
  <si>
    <t>HIDROMETRO UNIJATO, VAZAO MAXIMA DE 5,0 M3/H, DE 3/4"</t>
  </si>
  <si>
    <t>101,34</t>
  </si>
  <si>
    <t xml:space="preserve"> 00006189 </t>
  </si>
  <si>
    <t>TABUA MADEIRA 2A QUALIDADE 2,5 X 30,0CM (1 X 12") NAO APARELHADA</t>
  </si>
  <si>
    <t xml:space="preserve"> 00009868 </t>
  </si>
  <si>
    <t>TUBO PVC, SOLDAVEL, DN 25 MM, AGUA FRIA (NBR-5648)</t>
  </si>
  <si>
    <t>30,0</t>
  </si>
  <si>
    <t xml:space="preserve"> 00004425 </t>
  </si>
  <si>
    <t>VIGA DE MADEIRA NAO APARELHADA 6 X 12 CM, MACARANDUBA, ANGELIM OU EQUIVALENTE DA REGIAO</t>
  </si>
  <si>
    <t>25,0</t>
  </si>
  <si>
    <t>9,90</t>
  </si>
  <si>
    <t xml:space="preserve"> 00007258 </t>
  </si>
  <si>
    <t>TIJOLO CERAMICO MACICO *5 X 10 X 20* CM</t>
  </si>
  <si>
    <t>0,33</t>
  </si>
  <si>
    <t xml:space="preserve"> 00034636 </t>
  </si>
  <si>
    <t>CAIXA D'AGUA EM POLIETILENO 1000 LITROS, COM TAMPA</t>
  </si>
  <si>
    <t>281,04</t>
  </si>
  <si>
    <t>0,06</t>
  </si>
  <si>
    <t>CHP</t>
  </si>
  <si>
    <t>CHI</t>
  </si>
  <si>
    <t>17,39</t>
  </si>
  <si>
    <t>0,54</t>
  </si>
  <si>
    <t xml:space="preserve"> 00001379 </t>
  </si>
  <si>
    <t>CIMENTO PORTLAND COMPOSTO CP II-32</t>
  </si>
  <si>
    <t>0,49</t>
  </si>
  <si>
    <t>2,87</t>
  </si>
  <si>
    <t xml:space="preserve"> SDC04010 </t>
  </si>
  <si>
    <t>174,39</t>
  </si>
  <si>
    <t xml:space="preserve"> 88256 </t>
  </si>
  <si>
    <t>AZULEJISTA OU LADRILHISTA COM ENCARGOS COMPLEMENTARES</t>
  </si>
  <si>
    <t>1,6</t>
  </si>
  <si>
    <t>1,25</t>
  </si>
  <si>
    <t xml:space="preserve"> 00001106 </t>
  </si>
  <si>
    <t>CAL HIDRATADA CH-I PARA ARGAMASSAS</t>
  </si>
  <si>
    <t>2,73</t>
  </si>
  <si>
    <t>0,56</t>
  </si>
  <si>
    <t>0,0182</t>
  </si>
  <si>
    <t>2,8</t>
  </si>
  <si>
    <t xml:space="preserve"> 00000185 </t>
  </si>
  <si>
    <t>PISO TÁTIL EM CONCRETO, 25X25CM - DIRECIONAL E E ALERTA</t>
  </si>
  <si>
    <t>17,6</t>
  </si>
  <si>
    <t>7,10</t>
  </si>
  <si>
    <t>TOTAL ACESSIBILIDADE</t>
  </si>
  <si>
    <t>12.127.024/0001-95</t>
  </si>
  <si>
    <t>ALINE</t>
  </si>
  <si>
    <t>GEOBLOCOS</t>
  </si>
  <si>
    <t>13.537.179/0001-62</t>
  </si>
  <si>
    <t>3667-4802</t>
  </si>
  <si>
    <t>MARIA</t>
  </si>
  <si>
    <t>CASTELLI</t>
  </si>
  <si>
    <t>LAURIANO</t>
  </si>
  <si>
    <t>1130429886</t>
  </si>
  <si>
    <t>Cuiabá-MT</t>
  </si>
  <si>
    <t>Tipo</t>
  </si>
  <si>
    <t>INHI - INSTALAÇÕES HIDROS SANITÁRIAS</t>
  </si>
  <si>
    <t>SEDI - SERVIÇOS DIVERSOS</t>
  </si>
  <si>
    <t>SERP - SERVIÇOS PRELIMINARES</t>
  </si>
  <si>
    <t>CANT - CANTEIRO DE OBRAS</t>
  </si>
  <si>
    <t>SINAPI - 05/2018 - MT</t>
  </si>
  <si>
    <t>ADM CERMAC</t>
  </si>
  <si>
    <t>ADMINISTRAÇÃO DE OBRA CERMAC</t>
  </si>
  <si>
    <t>97635</t>
  </si>
  <si>
    <t>DEMOLIÇÃO DE PAVIMENTO INTERTRAVADO, DE FORMA MANUAL, COM REAPROVEITAMENTO. AF_12/2017</t>
  </si>
  <si>
    <t>3.6</t>
  </si>
  <si>
    <t>90105</t>
  </si>
  <si>
    <t>ESCAVAÇÃO MECANIZADA DE VALA COM PROFUNDIDADE ATÉ 1,5 M (MÉDIA ENTRE MONTANTE E JUSANTE/UMA COMPOSIÇÃO POR TRECHO) COM RETROESCAVADEIRA (CAPACIDADE DA CAÇAMBA DA RETRO: 0,26 M3 / POTÊNCIA: 88 HP), LARGURA MENOR QUE 0,8 M, EM SOLO DE 1A CATEGORIA, LOCAISCOM BAIXO NÍVEL DE INTERFERÊNCIA. AF_01/2015</t>
  </si>
  <si>
    <t>SDC05002</t>
  </si>
  <si>
    <t>LOCAÇÃO DE CONTAINER 2,30 X 4,30 M, ALT. 2,50 M, PARA SANITARIO, COM 3 BACIAS, 4 CHUVEIROS, 1 LAVATORIO E 1 MICTORIO</t>
  </si>
  <si>
    <t>94319</t>
  </si>
  <si>
    <t>ATERRO MANUAL DE VALAS COM SOLO ARGILO-ARENOSO E COMPACTAÇÃO MECANIZADA. AF_05/2016</t>
  </si>
  <si>
    <t>89170</t>
  </si>
  <si>
    <t>(COMPOSIÇÃO REPRESENTATIVA) DO SERVIÇO DE REVESTIMENTO CERÂMICO PARA PAREDES INTERNAS, MEIA PAREDE, OU PAREDE INTEIRA, PLACAS GRÊS OU SEMI-GRÊS DE 20X20 CM, PARA EDIFICAÇÕES HABITACIONAIS UNIFAMILIAR (CASAS) E EDIFICAÇÕES PÚBLICAS PADRÃO. AF_11/2014</t>
  </si>
  <si>
    <t>97095</t>
  </si>
  <si>
    <t>CONCRETAGEM DE RADIER, PISO OU LAJE SOBRE SOLO, FCK 30 MPA, PARA ESPESSURA DE 15 CM - LANÇAMENTO, ADENSAMENTO E ACABAMENTO. AF_09/2017</t>
  </si>
  <si>
    <t>73994/001</t>
  </si>
  <si>
    <t>ARMACAO EM TELA DE ACO SOLDADA NERVURADA Q-138, ACO CA-60, 4,2MM, MALHA 10X10CM</t>
  </si>
  <si>
    <t>94994</t>
  </si>
  <si>
    <t>EXECUÇÃO DE PASSEIO (CALÇADA) OU PISO DE CONCRETO COM CONCRETO MOLDADO IN LOCO, FEITO EM OBRA, ACABAMENTO CONVENCIONAL, ESPESSURA 8 CM, ARMADO. AF_07/2016</t>
  </si>
  <si>
    <t>92400</t>
  </si>
  <si>
    <t>EXECUÇÃO DE PÁTIO/ESTACIONAMENTO EM PISO INTERTRAVADO, COM BLOCO RETANGULAR DE 20 X 10 CM, ESPESSURA 10 CM. AF_12/2015</t>
  </si>
  <si>
    <t>94275</t>
  </si>
  <si>
    <t>ASSENTAMENTO DE GUIA (MEIO-FIO) EM TRECHO RETO, CONFECCIONADA EM CONCRETO PRÉ-FABRICADO, DIMENSÕES 100X15X13X20 CM (COMPRIMENTO X BASE INFERIOR X BASE SUPERIOR X ALTURA), PARA URBANIZAÇÃO INTERNA DE EMPREENDIMENTOS. AF_06/2016_P</t>
  </si>
  <si>
    <t>SES038</t>
  </si>
  <si>
    <t>ASSENTAMENTO DE PISO INTERTRAVADO, COM BLOCO SEXTAVADO DE 25 X 25 CM, ESPESSURA 8 CM</t>
  </si>
  <si>
    <t>86922</t>
  </si>
  <si>
    <t>TANQUE DE LOUÇA BRANCA SUSPENSO, 18L OU EQUIVALENTE, INCLUSO SIFÃO TIPO GARRAFA EM METAL CROMADO, VÁLVULA METÁLICA E TORNEIRA DE METAL CROMADO PADRÃO MÉDIO - FORNECIMENTO E INSTALAÇÃO. AF_12/2013</t>
  </si>
  <si>
    <t>89396</t>
  </si>
  <si>
    <t>TÊ COM BUCHA DE LATÃO NA BOLSA CENTRAL, PVC, SOLDÁVEL, DN 25MM X 1/2, INSTALADO EM RAMAL OU SUB-RAMAL DE ÁGUA - FORNECIMENTO E INSTALAÇÃO. AF_12/2014</t>
  </si>
  <si>
    <t>89482</t>
  </si>
  <si>
    <t>CAIXA SIFONADA, PVC, DN 100 X 100 X 50 MM, FORNECIDA E INSTALADA EM RAMAIS DE ENCAMINHAMENTO DE ÁGUA PLUVIAL. AF_12/2014</t>
  </si>
  <si>
    <t>DRENAGEM</t>
  </si>
  <si>
    <t>89849</t>
  </si>
  <si>
    <t>TUBO PVC, SERIE NORMAL, ESGOTO PREDIAL, DN 150 MM, FORNECIDO E INSTALADO EM SUBCOLETOR AÉREO DE ESGOTO SANITÁRIO. AF_12/2014</t>
  </si>
  <si>
    <t>SDC02189</t>
  </si>
  <si>
    <t>GRELHA + PORTA GRELHA  ø150 (FERRO FUNDIDO)</t>
  </si>
  <si>
    <t>74072/002</t>
  </si>
  <si>
    <t>CORRIMAO EM TUBO ACO GALVANIZADO 2 1/2" COM BRACADEIRA</t>
  </si>
  <si>
    <t>73916/002</t>
  </si>
  <si>
    <t>PLACA ESMALTADA PARA IDENTIFICAÇÃO NR DE RUA, DIMENSÕES 45X25CM</t>
  </si>
  <si>
    <t>68054</t>
  </si>
  <si>
    <t>PORTAO DE FERRO EM CHAPA GALVANIZADA PLANA 14 GSG</t>
  </si>
  <si>
    <t>(Duzentos e noventa e cinco mil, oitocentos e dois reais e setenta centavos)</t>
  </si>
  <si>
    <t>2.2</t>
  </si>
  <si>
    <t>2.3</t>
  </si>
  <si>
    <t>2.4</t>
  </si>
  <si>
    <t>2.5</t>
  </si>
  <si>
    <t>2.6</t>
  </si>
  <si>
    <t>3.7</t>
  </si>
  <si>
    <t>3.8</t>
  </si>
  <si>
    <t>10.5</t>
  </si>
  <si>
    <t>10.6</t>
  </si>
  <si>
    <t>10.7</t>
  </si>
  <si>
    <t>10.8</t>
  </si>
  <si>
    <t xml:space="preserve"> ADM CERMAC </t>
  </si>
  <si>
    <t>SERT - SERVIÇOS TÉCNICOS</t>
  </si>
  <si>
    <t>14.139,51</t>
  </si>
  <si>
    <t xml:space="preserve"> 93572 </t>
  </si>
  <si>
    <t>ENCARREGADO GERAL DE OBRAS COM ENCARGOS COMPLEMENTARES</t>
  </si>
  <si>
    <t>3,0</t>
  </si>
  <si>
    <t>3.636,37</t>
  </si>
  <si>
    <t>40,0</t>
  </si>
  <si>
    <t xml:space="preserve"> SDC05002 </t>
  </si>
  <si>
    <t>573,38</t>
  </si>
  <si>
    <t xml:space="preserve"> 00010777 </t>
  </si>
  <si>
    <t>LOCACAO DE CONTAINER 2,30 X 4,30 M, ALT. 2,50 M, PARA SANITARIO, COM 3 BACIAS, 4 CHUVEIROS, 1 LAVATORIO E 1 MICTORIO</t>
  </si>
  <si>
    <t>Equipamento</t>
  </si>
  <si>
    <t>1.409,77</t>
  </si>
  <si>
    <t>Material</t>
  </si>
  <si>
    <t>7,49</t>
  </si>
  <si>
    <t>5,38</t>
  </si>
  <si>
    <t xml:space="preserve"> SES038 </t>
  </si>
  <si>
    <t>PAVI - PAVIMENTAÇÃO</t>
  </si>
  <si>
    <t>9,59</t>
  </si>
  <si>
    <t xml:space="preserve"> 88260 </t>
  </si>
  <si>
    <t>CALCETEIRO COM ENCARGOS COMPLEMENTARES</t>
  </si>
  <si>
    <t>0,1853</t>
  </si>
  <si>
    <t>17,20</t>
  </si>
  <si>
    <t xml:space="preserve"> 91277 </t>
  </si>
  <si>
    <t>PLACA VIBRATÓRIA REVERSÍVEL COM MOTOR 4 TEMPOS A GASOLINA, FORÇA CENTRÍFUGA DE 25 KN (2500 KGF), POTÊNCIA 5,5 CV - CHP DIURNO. AF_08/2015</t>
  </si>
  <si>
    <t>CHOR - CUSTOS HORÁRIOS DE MÁQUINAS E EQUIPAMENTOS</t>
  </si>
  <si>
    <t>0,0055</t>
  </si>
  <si>
    <t>4,53</t>
  </si>
  <si>
    <t xml:space="preserve"> 91278 </t>
  </si>
  <si>
    <t>PLACA VIBRATÓRIA REVERSÍVEL COM MOTOR 4 TEMPOS A GASOLINA, FORÇA CENTRÍFUGA DE 25 KN (2500 KGF), POTÊNCIA 5,5 CV - CHI DIURNO. AF_08/2015</t>
  </si>
  <si>
    <t>0,0872</t>
  </si>
  <si>
    <t xml:space="preserve"> 91283 </t>
  </si>
  <si>
    <t>CORTADORA DE PISO COM MOTOR 4 TEMPOS A GASOLINA, POTÊNCIA DE 13 HP, COM DISCO DE CORTE DIAMANTADO SEGMENTADO PARA CONCRETO, DIÂMETRO DE 350 MM, FURO DE 1" (14 X 1") - CHP DIURNO. AF_08/2015</t>
  </si>
  <si>
    <t>0,0135</t>
  </si>
  <si>
    <t>9,50</t>
  </si>
  <si>
    <t xml:space="preserve"> 91285 </t>
  </si>
  <si>
    <t>CORTADORA DE PISO COM MOTOR 4 TEMPOS A GASOLINA, POTÊNCIA DE 13 HP, COM DISCO DE CORTE DIAMANTADO SEGMENTADO PARA CONCRETO, DIÂMETRO DE 350 MM, FURO DE 1" (14 X 1") - CHI DIURNO. AF_08/2015</t>
  </si>
  <si>
    <t>0,0792</t>
  </si>
  <si>
    <t>0,60</t>
  </si>
  <si>
    <t>0,0568</t>
  </si>
  <si>
    <t xml:space="preserve"> 00004741 </t>
  </si>
  <si>
    <t>PO DE PEDRA (POSTO PEDREIRA/FORNECEDOR, SEM FRETE)</t>
  </si>
  <si>
    <t>0,0064</t>
  </si>
  <si>
    <t>60,87</t>
  </si>
  <si>
    <t xml:space="preserve"> SDC02189 </t>
  </si>
  <si>
    <t>39,14</t>
  </si>
  <si>
    <t xml:space="preserve"> 674 </t>
  </si>
  <si>
    <t>GRELHA DE FERRO FUNDIDO HEMISFÉRICA PARA ÁGUAS PLUVIAIS Ø 6"</t>
  </si>
  <si>
    <t>37,26</t>
  </si>
  <si>
    <t>60 DIAS</t>
  </si>
  <si>
    <t>SINAPI-MT - 05/2018</t>
  </si>
  <si>
    <t>REFORMA DO ABRIGO DE RESÍDUOS SÓLIDOS E DA ACESSIBILIDADE DO PÁTIO EXTERNO DO CERMAC - MT</t>
  </si>
  <si>
    <t>R. Tem. Thogo da Silva Pereira, n63, Centro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</si>
</sst>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 Light"/>
      <family val="2"/>
    </font>
    <font>
      <sz val="11"/>
      <color theme="1"/>
      <name val="Calibri Light"/>
      <family val="2"/>
    </font>
    <font>
      <b/>
      <sz val="9"/>
      <color rgb="FFFFFFFF"/>
      <name val="Calibri Light"/>
      <family val="2"/>
    </font>
    <font>
      <b/>
      <sz val="9"/>
      <color rgb="FF000000"/>
      <name val="Calibri Light"/>
      <family val="2"/>
    </font>
    <font>
      <sz val="9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i/>
      <sz val="9"/>
      <color theme="1"/>
      <name val="Calibri Light"/>
      <family val="2"/>
    </font>
    <font>
      <sz val="10"/>
      <name val="Arial"/>
      <family val="2"/>
    </font>
    <font>
      <b/>
      <sz val="11"/>
      <color theme="0"/>
      <name val="Calibri Light"/>
      <family val="2"/>
    </font>
    <font>
      <sz val="10"/>
      <name val="Calibri Light"/>
      <family val="2"/>
    </font>
    <font>
      <b/>
      <sz val="11"/>
      <color theme="1"/>
      <name val="Calibri Light"/>
      <family val="2"/>
    </font>
    <font>
      <b/>
      <sz val="10"/>
      <color rgb="FFFF0000"/>
      <name val="Calibri Light"/>
      <family val="2"/>
    </font>
    <font>
      <b/>
      <sz val="12"/>
      <color theme="0"/>
      <name val="Calibri Light"/>
      <family val="2"/>
    </font>
    <font>
      <b/>
      <i/>
      <sz val="8"/>
      <color theme="1"/>
      <name val="Calibri Light"/>
      <family val="2"/>
    </font>
    <font>
      <i/>
      <sz val="8"/>
      <color theme="1"/>
      <name val="Calibri Light"/>
      <family val="2"/>
    </font>
    <font>
      <b/>
      <i/>
      <sz val="8"/>
      <color indexed="8"/>
      <name val="Calibri Light"/>
      <family val="2"/>
    </font>
    <font>
      <i/>
      <sz val="8"/>
      <color indexed="8"/>
      <name val="Calibri Light"/>
      <family val="2"/>
    </font>
    <font>
      <b/>
      <i/>
      <sz val="10"/>
      <color rgb="FFFF0000"/>
      <name val="Calibri Light"/>
      <family val="2"/>
    </font>
    <font>
      <b/>
      <i/>
      <sz val="10"/>
      <name val="Calibri Light"/>
      <family val="2"/>
    </font>
    <font>
      <i/>
      <sz val="11"/>
      <color rgb="FFFF0000"/>
      <name val="Calibri Light"/>
      <family val="2"/>
    </font>
    <font>
      <i/>
      <sz val="11"/>
      <color indexed="10"/>
      <name val="Calibri Light"/>
      <family val="2"/>
    </font>
    <font>
      <sz val="11"/>
      <color rgb="FFFF0000"/>
      <name val="Calibri Light"/>
      <family val="2"/>
    </font>
    <font>
      <sz val="11"/>
      <name val="Arial"/>
      <family val="1"/>
    </font>
    <font>
      <b/>
      <sz val="11"/>
      <name val="Arial"/>
      <family val="1"/>
    </font>
    <font>
      <b/>
      <sz val="12"/>
      <name val="Arial"/>
      <family val="1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8"/>
      <name val="Arial"/>
      <family val="1"/>
    </font>
    <font>
      <sz val="9"/>
      <color theme="1"/>
      <name val="Cambria"/>
      <family val="2"/>
      <scheme val="major"/>
    </font>
    <font>
      <b/>
      <sz val="10"/>
      <name val="Arial"/>
      <family val="2"/>
    </font>
    <font>
      <sz val="9"/>
      <color theme="1"/>
      <name val="Calibri Light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38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6" fillId="0" borderId="0"/>
    <xf numFmtId="0" fontId="11" fillId="0" borderId="0"/>
  </cellStyleXfs>
  <cellXfs count="245">
    <xf numFmtId="0" fontId="0" fillId="0" borderId="0" xfId="0"/>
    <xf numFmtId="0" fontId="0" fillId="4" borderId="0" xfId="0" applyFill="1"/>
    <xf numFmtId="0" fontId="4" fillId="0" borderId="0" xfId="0" applyFont="1" applyBorder="1"/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10" fontId="7" fillId="0" borderId="0" xfId="0" applyNumberFormat="1" applyFont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10" fontId="6" fillId="0" borderId="15" xfId="0" applyNumberFormat="1" applyFont="1" applyBorder="1" applyAlignment="1">
      <alignment horizontal="center" vertical="center"/>
    </xf>
    <xf numFmtId="10" fontId="6" fillId="0" borderId="16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9" fontId="4" fillId="0" borderId="0" xfId="3" applyFont="1" applyBorder="1"/>
    <xf numFmtId="10" fontId="4" fillId="0" borderId="0" xfId="0" applyNumberFormat="1" applyFont="1" applyBorder="1"/>
    <xf numFmtId="10" fontId="5" fillId="5" borderId="10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10" fontId="9" fillId="0" borderId="0" xfId="3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8" xfId="1" applyNumberFormat="1" applyFont="1" applyBorder="1" applyAlignment="1">
      <alignment horizontal="center" vertical="center"/>
    </xf>
    <xf numFmtId="0" fontId="9" fillId="0" borderId="18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left" vertical="center" wrapText="1"/>
    </xf>
    <xf numFmtId="10" fontId="9" fillId="0" borderId="0" xfId="0" applyNumberFormat="1" applyFont="1" applyBorder="1" applyAlignment="1">
      <alignment horizontal="center" vertical="center" wrapText="1"/>
    </xf>
    <xf numFmtId="43" fontId="9" fillId="6" borderId="0" xfId="0" applyNumberFormat="1" applyFont="1" applyFill="1" applyBorder="1" applyAlignment="1">
      <alignment vertical="center" wrapText="1"/>
    </xf>
    <xf numFmtId="10" fontId="9" fillId="6" borderId="0" xfId="3" applyNumberFormat="1" applyFont="1" applyFill="1" applyBorder="1" applyAlignment="1">
      <alignment vertical="center" wrapText="1"/>
    </xf>
    <xf numFmtId="10" fontId="9" fillId="4" borderId="0" xfId="3" applyNumberFormat="1" applyFont="1" applyFill="1" applyBorder="1" applyAlignment="1">
      <alignment vertical="center" wrapText="1"/>
    </xf>
    <xf numFmtId="43" fontId="9" fillId="4" borderId="0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right" vertical="center" wrapText="1"/>
    </xf>
    <xf numFmtId="43" fontId="8" fillId="0" borderId="25" xfId="0" applyNumberFormat="1" applyFont="1" applyBorder="1" applyAlignment="1">
      <alignment horizontal="center" vertical="center" wrapText="1"/>
    </xf>
    <xf numFmtId="10" fontId="8" fillId="0" borderId="25" xfId="1" applyNumberFormat="1" applyFont="1" applyBorder="1" applyAlignment="1">
      <alignment horizontal="center" vertical="center" wrapText="1"/>
    </xf>
    <xf numFmtId="10" fontId="8" fillId="0" borderId="25" xfId="3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43" fontId="9" fillId="0" borderId="25" xfId="1" applyFont="1" applyBorder="1" applyAlignment="1">
      <alignment horizontal="right" vertical="center" wrapText="1"/>
    </xf>
    <xf numFmtId="9" fontId="9" fillId="0" borderId="0" xfId="3" applyFont="1" applyBorder="1" applyAlignment="1">
      <alignment vertical="center" wrapText="1"/>
    </xf>
    <xf numFmtId="43" fontId="9" fillId="0" borderId="0" xfId="0" applyNumberFormat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right" vertical="center" wrapText="1"/>
    </xf>
    <xf numFmtId="0" fontId="8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 wrapText="1"/>
    </xf>
    <xf numFmtId="164" fontId="9" fillId="4" borderId="0" xfId="4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7" fontId="9" fillId="0" borderId="18" xfId="0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1" applyNumberFormat="1" applyFont="1" applyBorder="1" applyAlignment="1">
      <alignment horizontal="center" vertical="center" wrapText="1"/>
    </xf>
    <xf numFmtId="10" fontId="9" fillId="0" borderId="0" xfId="3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right" vertical="center" wrapText="1"/>
    </xf>
    <xf numFmtId="10" fontId="8" fillId="0" borderId="19" xfId="1" applyNumberFormat="1" applyFont="1" applyBorder="1" applyAlignment="1">
      <alignment horizontal="center" vertical="center" wrapText="1"/>
    </xf>
    <xf numFmtId="43" fontId="8" fillId="0" borderId="19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10" fontId="10" fillId="0" borderId="0" xfId="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43" fontId="9" fillId="0" borderId="0" xfId="0" applyNumberFormat="1" applyFont="1" applyBorder="1" applyAlignment="1">
      <alignment horizontal="right" vertical="center"/>
    </xf>
    <xf numFmtId="0" fontId="13" fillId="0" borderId="0" xfId="5" applyFont="1" applyBorder="1"/>
    <xf numFmtId="0" fontId="12" fillId="7" borderId="16" xfId="5" applyFont="1" applyFill="1" applyBorder="1" applyAlignment="1">
      <alignment horizontal="center"/>
    </xf>
    <xf numFmtId="0" fontId="13" fillId="0" borderId="12" xfId="5" applyFont="1" applyBorder="1"/>
    <xf numFmtId="0" fontId="13" fillId="0" borderId="0" xfId="5" applyFont="1" applyBorder="1" applyAlignment="1">
      <alignment horizontal="center"/>
    </xf>
    <xf numFmtId="10" fontId="9" fillId="0" borderId="13" xfId="6" applyNumberFormat="1" applyFont="1" applyBorder="1" applyAlignment="1">
      <alignment horizontal="center"/>
    </xf>
    <xf numFmtId="0" fontId="13" fillId="0" borderId="0" xfId="5" applyFont="1" applyBorder="1" applyAlignment="1">
      <alignment horizontal="center" vertical="center"/>
    </xf>
    <xf numFmtId="0" fontId="13" fillId="0" borderId="26" xfId="5" applyFont="1" applyBorder="1"/>
    <xf numFmtId="0" fontId="14" fillId="0" borderId="27" xfId="5" applyFont="1" applyBorder="1" applyAlignment="1">
      <alignment horizontal="right"/>
    </xf>
    <xf numFmtId="10" fontId="14" fillId="0" borderId="28" xfId="5" applyNumberFormat="1" applyFont="1" applyBorder="1" applyAlignment="1">
      <alignment horizontal="center"/>
    </xf>
    <xf numFmtId="0" fontId="14" fillId="0" borderId="0" xfId="5" applyFont="1" applyBorder="1" applyAlignment="1">
      <alignment horizontal="right"/>
    </xf>
    <xf numFmtId="10" fontId="14" fillId="0" borderId="13" xfId="5" applyNumberFormat="1" applyFont="1" applyBorder="1" applyAlignment="1">
      <alignment horizontal="center"/>
    </xf>
    <xf numFmtId="0" fontId="12" fillId="7" borderId="30" xfId="5" applyFont="1" applyFill="1" applyBorder="1" applyAlignment="1">
      <alignment horizontal="center"/>
    </xf>
    <xf numFmtId="0" fontId="13" fillId="0" borderId="29" xfId="5" applyFont="1" applyBorder="1"/>
    <xf numFmtId="0" fontId="13" fillId="0" borderId="25" xfId="5" applyFont="1" applyBorder="1"/>
    <xf numFmtId="10" fontId="9" fillId="0" borderId="30" xfId="6" applyNumberFormat="1" applyFont="1" applyBorder="1" applyAlignment="1">
      <alignment horizontal="center"/>
    </xf>
    <xf numFmtId="0" fontId="13" fillId="0" borderId="13" xfId="5" applyFont="1" applyBorder="1" applyAlignment="1">
      <alignment horizontal="center"/>
    </xf>
    <xf numFmtId="10" fontId="12" fillId="7" borderId="30" xfId="6" applyNumberFormat="1" applyFont="1" applyFill="1" applyBorder="1" applyAlignment="1">
      <alignment horizontal="center"/>
    </xf>
    <xf numFmtId="0" fontId="13" fillId="0" borderId="12" xfId="5" applyFont="1" applyBorder="1" applyAlignment="1">
      <alignment horizontal="left"/>
    </xf>
    <xf numFmtId="0" fontId="15" fillId="0" borderId="12" xfId="5" applyFont="1" applyBorder="1" applyAlignment="1">
      <alignment horizontal="left"/>
    </xf>
    <xf numFmtId="0" fontId="15" fillId="0" borderId="0" xfId="5" applyFont="1" applyBorder="1"/>
    <xf numFmtId="10" fontId="15" fillId="0" borderId="13" xfId="6" applyNumberFormat="1" applyFont="1" applyBorder="1" applyAlignment="1">
      <alignment horizontal="center"/>
    </xf>
    <xf numFmtId="0" fontId="13" fillId="0" borderId="31" xfId="5" applyFont="1" applyBorder="1"/>
    <xf numFmtId="0" fontId="14" fillId="0" borderId="18" xfId="5" applyFont="1" applyBorder="1" applyAlignment="1">
      <alignment horizontal="right"/>
    </xf>
    <xf numFmtId="10" fontId="14" fillId="0" borderId="32" xfId="5" applyNumberFormat="1" applyFont="1" applyBorder="1" applyAlignment="1">
      <alignment horizontal="center"/>
    </xf>
    <xf numFmtId="0" fontId="3" fillId="7" borderId="29" xfId="5" applyFont="1" applyFill="1" applyBorder="1" applyAlignment="1">
      <alignment vertical="center"/>
    </xf>
    <xf numFmtId="0" fontId="3" fillId="7" borderId="25" xfId="5" applyFont="1" applyFill="1" applyBorder="1" applyAlignment="1">
      <alignment vertical="center"/>
    </xf>
    <xf numFmtId="10" fontId="16" fillId="7" borderId="30" xfId="3" applyNumberFormat="1" applyFont="1" applyFill="1" applyBorder="1" applyAlignment="1" applyProtection="1">
      <alignment horizontal="left" vertical="center"/>
    </xf>
    <xf numFmtId="0" fontId="13" fillId="0" borderId="18" xfId="5" applyFont="1" applyBorder="1"/>
    <xf numFmtId="10" fontId="9" fillId="0" borderId="32" xfId="6" applyNumberFormat="1" applyFont="1" applyBorder="1" applyAlignment="1">
      <alignment horizontal="center"/>
    </xf>
    <xf numFmtId="0" fontId="18" fillId="0" borderId="12" xfId="5" applyFont="1" applyBorder="1" applyAlignment="1">
      <alignment vertical="center"/>
    </xf>
    <xf numFmtId="0" fontId="18" fillId="0" borderId="0" xfId="5" applyFont="1" applyBorder="1" applyAlignment="1">
      <alignment vertical="center"/>
    </xf>
    <xf numFmtId="0" fontId="13" fillId="0" borderId="13" xfId="5" applyFont="1" applyBorder="1" applyAlignment="1">
      <alignment vertical="center"/>
    </xf>
    <xf numFmtId="0" fontId="13" fillId="0" borderId="14" xfId="5" applyFont="1" applyBorder="1" applyAlignment="1">
      <alignment vertical="center"/>
    </xf>
    <xf numFmtId="0" fontId="18" fillId="0" borderId="12" xfId="5" applyFont="1" applyBorder="1"/>
    <xf numFmtId="0" fontId="13" fillId="0" borderId="13" xfId="5" applyFont="1" applyBorder="1"/>
    <xf numFmtId="0" fontId="21" fillId="0" borderId="12" xfId="5" applyFont="1" applyBorder="1" applyAlignment="1">
      <alignment horizontal="center" vertical="center"/>
    </xf>
    <xf numFmtId="0" fontId="21" fillId="0" borderId="0" xfId="5" applyFont="1" applyBorder="1" applyAlignment="1">
      <alignment horizontal="center" vertical="center"/>
    </xf>
    <xf numFmtId="0" fontId="22" fillId="0" borderId="13" xfId="5" applyFont="1" applyBorder="1" applyAlignment="1">
      <alignment vertical="center"/>
    </xf>
    <xf numFmtId="0" fontId="23" fillId="0" borderId="9" xfId="5" applyFont="1" applyBorder="1"/>
    <xf numFmtId="0" fontId="25" fillId="0" borderId="10" xfId="5" applyFont="1" applyBorder="1" applyAlignment="1">
      <alignment horizontal="center"/>
    </xf>
    <xf numFmtId="0" fontId="25" fillId="0" borderId="11" xfId="5" applyFont="1" applyBorder="1"/>
    <xf numFmtId="0" fontId="23" fillId="0" borderId="0" xfId="5" applyFont="1" applyBorder="1"/>
    <xf numFmtId="0" fontId="25" fillId="0" borderId="0" xfId="5" applyFont="1" applyBorder="1" applyAlignment="1">
      <alignment horizontal="center"/>
    </xf>
    <xf numFmtId="0" fontId="25" fillId="0" borderId="0" xfId="5" applyFont="1" applyBorder="1"/>
    <xf numFmtId="0" fontId="26" fillId="0" borderId="0" xfId="7"/>
    <xf numFmtId="0" fontId="27" fillId="8" borderId="35" xfId="0" applyFont="1" applyFill="1" applyBorder="1" applyAlignment="1">
      <alignment horizontal="right" vertical="top" wrapText="1"/>
    </xf>
    <xf numFmtId="0" fontId="27" fillId="8" borderId="35" xfId="0" applyFont="1" applyFill="1" applyBorder="1" applyAlignment="1">
      <alignment horizontal="center" vertical="top" wrapText="1"/>
    </xf>
    <xf numFmtId="17" fontId="9" fillId="0" borderId="0" xfId="0" applyNumberFormat="1" applyFont="1" applyBorder="1" applyAlignment="1">
      <alignment horizontal="left" vertical="top" wrapText="1"/>
    </xf>
    <xf numFmtId="0" fontId="27" fillId="8" borderId="35" xfId="0" applyFont="1" applyFill="1" applyBorder="1" applyAlignment="1">
      <alignment horizontal="left" vertical="top" wrapText="1"/>
    </xf>
    <xf numFmtId="0" fontId="26" fillId="0" borderId="0" xfId="7"/>
    <xf numFmtId="0" fontId="9" fillId="4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" fontId="31" fillId="9" borderId="36" xfId="8" applyNumberFormat="1" applyFont="1" applyFill="1" applyBorder="1" applyAlignment="1">
      <alignment horizontal="center" vertical="center" wrapText="1"/>
    </xf>
    <xf numFmtId="0" fontId="31" fillId="9" borderId="36" xfId="8" applyNumberFormat="1" applyFont="1" applyFill="1" applyBorder="1" applyAlignment="1">
      <alignment horizontal="center" vertical="center" wrapText="1"/>
    </xf>
    <xf numFmtId="14" fontId="31" fillId="9" borderId="36" xfId="8" applyNumberFormat="1" applyFont="1" applyFill="1" applyBorder="1" applyAlignment="1">
      <alignment horizontal="center" vertical="center" wrapText="1"/>
    </xf>
    <xf numFmtId="164" fontId="31" fillId="9" borderId="36" xfId="4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right" vertical="center"/>
    </xf>
    <xf numFmtId="0" fontId="33" fillId="12" borderId="35" xfId="0" applyFont="1" applyFill="1" applyBorder="1" applyAlignment="1">
      <alignment horizontal="left" vertical="top" wrapText="1"/>
    </xf>
    <xf numFmtId="0" fontId="33" fillId="12" borderId="35" xfId="0" applyFont="1" applyFill="1" applyBorder="1" applyAlignment="1">
      <alignment horizontal="right" vertical="top" wrapText="1"/>
    </xf>
    <xf numFmtId="0" fontId="33" fillId="12" borderId="35" xfId="0" applyFont="1" applyFill="1" applyBorder="1" applyAlignment="1">
      <alignment horizontal="center" vertical="top" wrapText="1"/>
    </xf>
    <xf numFmtId="0" fontId="33" fillId="13" borderId="35" xfId="0" applyFont="1" applyFill="1" applyBorder="1" applyAlignment="1">
      <alignment horizontal="left" vertical="top" wrapText="1"/>
    </xf>
    <xf numFmtId="0" fontId="33" fillId="13" borderId="35" xfId="0" applyFont="1" applyFill="1" applyBorder="1" applyAlignment="1">
      <alignment horizontal="right" vertical="top" wrapText="1"/>
    </xf>
    <xf numFmtId="0" fontId="33" fillId="13" borderId="35" xfId="0" applyFont="1" applyFill="1" applyBorder="1" applyAlignment="1">
      <alignment horizontal="center" vertical="top" wrapText="1"/>
    </xf>
    <xf numFmtId="4" fontId="33" fillId="13" borderId="35" xfId="0" applyNumberFormat="1" applyFont="1" applyFill="1" applyBorder="1" applyAlignment="1">
      <alignment horizontal="right" vertical="top" wrapText="1"/>
    </xf>
    <xf numFmtId="0" fontId="33" fillId="12" borderId="37" xfId="0" applyFont="1" applyFill="1" applyBorder="1" applyAlignment="1">
      <alignment horizontal="left" vertical="top" wrapText="1"/>
    </xf>
    <xf numFmtId="0" fontId="33" fillId="14" borderId="35" xfId="0" applyFont="1" applyFill="1" applyBorder="1" applyAlignment="1">
      <alignment horizontal="left" vertical="top" wrapText="1"/>
    </xf>
    <xf numFmtId="0" fontId="33" fillId="14" borderId="35" xfId="0" applyFont="1" applyFill="1" applyBorder="1" applyAlignment="1">
      <alignment horizontal="right" vertical="top" wrapText="1"/>
    </xf>
    <xf numFmtId="0" fontId="33" fillId="14" borderId="35" xfId="0" applyFont="1" applyFill="1" applyBorder="1" applyAlignment="1">
      <alignment horizontal="center" vertical="top" wrapText="1"/>
    </xf>
    <xf numFmtId="4" fontId="33" fillId="14" borderId="35" xfId="0" applyNumberFormat="1" applyFont="1" applyFill="1" applyBorder="1" applyAlignment="1">
      <alignment horizontal="right" vertical="top" wrapText="1"/>
    </xf>
    <xf numFmtId="0" fontId="8" fillId="0" borderId="0" xfId="0" applyFont="1" applyBorder="1" applyAlignment="1">
      <alignment horizontal="center" vertical="center" wrapText="1"/>
    </xf>
    <xf numFmtId="44" fontId="9" fillId="0" borderId="18" xfId="2" applyFont="1" applyBorder="1" applyAlignment="1">
      <alignment horizontal="left" vertical="center"/>
    </xf>
    <xf numFmtId="44" fontId="31" fillId="4" borderId="36" xfId="2" applyFont="1" applyFill="1" applyBorder="1" applyAlignment="1">
      <alignment horizontal="center" vertical="center" wrapText="1"/>
    </xf>
    <xf numFmtId="44" fontId="26" fillId="4" borderId="0" xfId="2" applyFont="1" applyFill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43" fontId="2" fillId="2" borderId="0" xfId="1" applyFont="1" applyFill="1" applyAlignment="1">
      <alignment vertical="top" wrapText="1"/>
    </xf>
    <xf numFmtId="0" fontId="0" fillId="4" borderId="0" xfId="0" applyFont="1" applyFill="1"/>
    <xf numFmtId="0" fontId="0" fillId="0" borderId="0" xfId="0" applyFont="1"/>
    <xf numFmtId="0" fontId="0" fillId="2" borderId="0" xfId="0" applyFont="1" applyFill="1" applyAlignment="1">
      <alignment vertical="top" wrapText="1"/>
    </xf>
    <xf numFmtId="10" fontId="0" fillId="2" borderId="0" xfId="3" applyNumberFormat="1" applyFont="1" applyFill="1" applyAlignment="1">
      <alignment vertical="top" wrapText="1"/>
    </xf>
    <xf numFmtId="43" fontId="0" fillId="2" borderId="0" xfId="1" applyFont="1" applyFill="1" applyAlignment="1">
      <alignment vertical="top" wrapText="1"/>
    </xf>
    <xf numFmtId="0" fontId="4" fillId="4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43" fontId="2" fillId="2" borderId="1" xfId="1" applyFont="1" applyFill="1" applyBorder="1" applyAlignment="1">
      <alignment horizontal="right" vertical="top" wrapText="1"/>
    </xf>
    <xf numFmtId="0" fontId="2" fillId="4" borderId="0" xfId="0" applyFont="1" applyFill="1"/>
    <xf numFmtId="0" fontId="2" fillId="0" borderId="0" xfId="0" applyFont="1"/>
    <xf numFmtId="0" fontId="32" fillId="10" borderId="2" xfId="0" applyFont="1" applyFill="1" applyBorder="1" applyAlignment="1">
      <alignment horizontal="left" vertical="top" wrapText="1"/>
    </xf>
    <xf numFmtId="0" fontId="32" fillId="10" borderId="2" xfId="0" applyFont="1" applyFill="1" applyBorder="1" applyAlignment="1">
      <alignment vertical="top" wrapText="1"/>
    </xf>
    <xf numFmtId="0" fontId="32" fillId="10" borderId="2" xfId="0" applyFont="1" applyFill="1" applyBorder="1" applyAlignment="1">
      <alignment horizontal="center" vertical="top" wrapText="1"/>
    </xf>
    <xf numFmtId="43" fontId="32" fillId="10" borderId="2" xfId="1" applyFont="1" applyFill="1" applyBorder="1" applyAlignment="1">
      <alignment horizontal="right" vertical="top" wrapText="1"/>
    </xf>
    <xf numFmtId="0" fontId="2" fillId="6" borderId="0" xfId="0" applyFont="1" applyFill="1"/>
    <xf numFmtId="0" fontId="30" fillId="3" borderId="2" xfId="0" applyFont="1" applyFill="1" applyBorder="1" applyAlignment="1">
      <alignment vertical="top" wrapText="1"/>
    </xf>
    <xf numFmtId="0" fontId="30" fillId="3" borderId="2" xfId="0" applyFont="1" applyFill="1" applyBorder="1" applyAlignment="1">
      <alignment horizontal="center" vertical="top" wrapText="1"/>
    </xf>
    <xf numFmtId="43" fontId="30" fillId="3" borderId="2" xfId="1" applyFont="1" applyFill="1" applyBorder="1" applyAlignment="1">
      <alignment horizontal="right" vertical="top" wrapText="1"/>
    </xf>
    <xf numFmtId="0" fontId="32" fillId="3" borderId="2" xfId="0" applyFont="1" applyFill="1" applyBorder="1" applyAlignment="1">
      <alignment vertical="top" wrapText="1"/>
    </xf>
    <xf numFmtId="43" fontId="32" fillId="3" borderId="2" xfId="1" applyFont="1" applyFill="1" applyBorder="1" applyAlignment="1">
      <alignment horizontal="right" vertical="top" wrapText="1"/>
    </xf>
    <xf numFmtId="0" fontId="0" fillId="0" borderId="0" xfId="0" applyFont="1" applyAlignment="1">
      <alignment horizontal="left"/>
    </xf>
    <xf numFmtId="43" fontId="0" fillId="0" borderId="0" xfId="1" applyFont="1"/>
    <xf numFmtId="43" fontId="0" fillId="0" borderId="0" xfId="1" applyFont="1" applyAlignment="1">
      <alignment horizontal="right"/>
    </xf>
    <xf numFmtId="43" fontId="9" fillId="0" borderId="0" xfId="1" applyNumberFormat="1" applyFont="1" applyBorder="1" applyAlignment="1">
      <alignment horizontal="left" vertical="center" wrapText="1"/>
    </xf>
    <xf numFmtId="0" fontId="34" fillId="0" borderId="36" xfId="0" quotePrefix="1" applyFont="1" applyBorder="1" applyAlignment="1">
      <alignment vertical="center"/>
    </xf>
    <xf numFmtId="0" fontId="34" fillId="0" borderId="36" xfId="0" applyFont="1" applyBorder="1" applyAlignment="1">
      <alignment vertical="center" wrapText="1"/>
    </xf>
    <xf numFmtId="0" fontId="34" fillId="0" borderId="36" xfId="0" quotePrefix="1" applyFont="1" applyBorder="1" applyAlignment="1">
      <alignment horizontal="center" vertical="center"/>
    </xf>
    <xf numFmtId="17" fontId="34" fillId="0" borderId="36" xfId="0" quotePrefix="1" applyNumberFormat="1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43" fontId="36" fillId="0" borderId="36" xfId="1" applyNumberFormat="1" applyFont="1" applyBorder="1" applyAlignment="1">
      <alignment horizontal="right" vertical="center"/>
    </xf>
    <xf numFmtId="0" fontId="34" fillId="0" borderId="36" xfId="0" quotePrefix="1" applyNumberFormat="1" applyFont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 wrapText="1"/>
    </xf>
    <xf numFmtId="43" fontId="0" fillId="2" borderId="1" xfId="1" applyFont="1" applyFill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43" fontId="2" fillId="2" borderId="0" xfId="1" applyFont="1" applyFill="1" applyAlignment="1">
      <alignment vertical="top" wrapText="1"/>
    </xf>
    <xf numFmtId="0" fontId="0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vertical="top" wrapText="1"/>
    </xf>
    <xf numFmtId="43" fontId="0" fillId="2" borderId="0" xfId="1" applyFont="1" applyFill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32" fillId="3" borderId="1" xfId="0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17" fontId="9" fillId="0" borderId="0" xfId="0" applyNumberFormat="1" applyFont="1" applyBorder="1" applyAlignment="1">
      <alignment horizontal="left" vertical="top" wrapText="1"/>
    </xf>
    <xf numFmtId="17" fontId="9" fillId="0" borderId="18" xfId="0" applyNumberFormat="1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center" vertical="center" wrapText="1"/>
    </xf>
    <xf numFmtId="0" fontId="8" fillId="0" borderId="23" xfId="1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43" fontId="8" fillId="0" borderId="17" xfId="0" applyNumberFormat="1" applyFont="1" applyBorder="1" applyAlignment="1">
      <alignment horizontal="center" vertical="center" wrapText="1"/>
    </xf>
    <xf numFmtId="0" fontId="18" fillId="0" borderId="0" xfId="5" applyFont="1" applyBorder="1" applyAlignment="1">
      <alignment horizontal="left" vertical="center" wrapText="1"/>
    </xf>
    <xf numFmtId="0" fontId="18" fillId="0" borderId="13" xfId="5" applyFont="1" applyBorder="1" applyAlignment="1">
      <alignment horizontal="left" vertical="center" wrapText="1"/>
    </xf>
    <xf numFmtId="0" fontId="18" fillId="0" borderId="15" xfId="5" applyFont="1" applyBorder="1" applyAlignment="1">
      <alignment horizontal="left" vertical="center" wrapText="1"/>
    </xf>
    <xf numFmtId="0" fontId="18" fillId="0" borderId="16" xfId="5" applyFont="1" applyBorder="1" applyAlignment="1">
      <alignment horizontal="left" vertical="center" wrapText="1"/>
    </xf>
    <xf numFmtId="0" fontId="12" fillId="5" borderId="3" xfId="5" applyFont="1" applyFill="1" applyBorder="1" applyAlignment="1">
      <alignment horizontal="center"/>
    </xf>
    <xf numFmtId="0" fontId="12" fillId="5" borderId="4" xfId="5" applyFont="1" applyFill="1" applyBorder="1" applyAlignment="1">
      <alignment horizontal="center"/>
    </xf>
    <xf numFmtId="0" fontId="12" fillId="5" borderId="5" xfId="5" applyFont="1" applyFill="1" applyBorder="1" applyAlignment="1">
      <alignment horizontal="center"/>
    </xf>
    <xf numFmtId="0" fontId="12" fillId="7" borderId="14" xfId="5" applyFont="1" applyFill="1" applyBorder="1" applyAlignment="1">
      <alignment horizontal="center"/>
    </xf>
    <xf numFmtId="0" fontId="12" fillId="7" borderId="15" xfId="5" applyFont="1" applyFill="1" applyBorder="1" applyAlignment="1">
      <alignment horizontal="center"/>
    </xf>
    <xf numFmtId="0" fontId="12" fillId="7" borderId="29" xfId="5" applyFont="1" applyFill="1" applyBorder="1" applyAlignment="1">
      <alignment horizontal="center"/>
    </xf>
    <xf numFmtId="0" fontId="12" fillId="7" borderId="25" xfId="5" applyFont="1" applyFill="1" applyBorder="1" applyAlignment="1">
      <alignment horizontal="center"/>
    </xf>
    <xf numFmtId="0" fontId="17" fillId="0" borderId="33" xfId="5" applyFont="1" applyBorder="1" applyAlignment="1">
      <alignment horizontal="center" vertical="center"/>
    </xf>
    <xf numFmtId="0" fontId="17" fillId="0" borderId="17" xfId="5" applyFont="1" applyBorder="1" applyAlignment="1">
      <alignment horizontal="center" vertical="center"/>
    </xf>
    <xf numFmtId="0" fontId="17" fillId="0" borderId="34" xfId="5" applyFont="1" applyBorder="1" applyAlignment="1">
      <alignment horizontal="center" vertical="center"/>
    </xf>
    <xf numFmtId="0" fontId="33" fillId="14" borderId="35" xfId="0" applyFont="1" applyFill="1" applyBorder="1" applyAlignment="1">
      <alignment horizontal="left" vertical="top" wrapText="1"/>
    </xf>
    <xf numFmtId="0" fontId="33" fillId="13" borderId="35" xfId="0" applyFont="1" applyFill="1" applyBorder="1" applyAlignment="1">
      <alignment horizontal="left" vertical="top" wrapText="1"/>
    </xf>
    <xf numFmtId="0" fontId="27" fillId="8" borderId="35" xfId="0" applyFont="1" applyFill="1" applyBorder="1" applyAlignment="1">
      <alignment horizontal="left" vertical="top" wrapText="1"/>
    </xf>
    <xf numFmtId="0" fontId="33" fillId="12" borderId="35" xfId="0" applyFont="1" applyFill="1" applyBorder="1" applyAlignment="1">
      <alignment horizontal="left" vertical="top" wrapText="1"/>
    </xf>
    <xf numFmtId="0" fontId="27" fillId="8" borderId="0" xfId="7" applyFont="1" applyFill="1" applyAlignment="1">
      <alignment horizontal="center" wrapText="1"/>
    </xf>
    <xf numFmtId="0" fontId="26" fillId="0" borderId="0" xfId="7"/>
    <xf numFmtId="0" fontId="31" fillId="0" borderId="36" xfId="8" applyNumberFormat="1" applyFont="1" applyBorder="1" applyAlignment="1">
      <alignment horizontal="center" vertical="center" wrapText="1"/>
    </xf>
    <xf numFmtId="1" fontId="11" fillId="11" borderId="36" xfId="8" applyNumberFormat="1" applyFont="1" applyFill="1" applyBorder="1" applyAlignment="1">
      <alignment horizontal="center" vertical="center" wrapText="1"/>
    </xf>
    <xf numFmtId="4" fontId="11" fillId="11" borderId="36" xfId="8" applyNumberFormat="1" applyFont="1" applyFill="1" applyBorder="1" applyAlignment="1">
      <alignment horizontal="left" vertical="center" wrapText="1"/>
    </xf>
    <xf numFmtId="164" fontId="35" fillId="4" borderId="36" xfId="4" applyFont="1" applyFill="1" applyBorder="1" applyAlignment="1">
      <alignment horizontal="center" vertical="center" wrapText="1"/>
    </xf>
    <xf numFmtId="0" fontId="28" fillId="4" borderId="36" xfId="0" applyFont="1" applyFill="1" applyBorder="1" applyAlignment="1">
      <alignment horizontal="center" vertical="center" wrapText="1"/>
    </xf>
  </cellXfs>
  <cellStyles count="9">
    <cellStyle name="Moeda" xfId="2" builtinId="4"/>
    <cellStyle name="Moeda 2" xfId="4"/>
    <cellStyle name="Normal" xfId="0" builtinId="0"/>
    <cellStyle name="Normal 2" xfId="7"/>
    <cellStyle name="Normal 2 2 2" xfId="5"/>
    <cellStyle name="Normal 3 3" xfId="8"/>
    <cellStyle name="Porcentagem" xfId="3" builtinId="5"/>
    <cellStyle name="Porcentagem 2" xfId="6"/>
    <cellStyle name="Vírgula" xfId="1" builtinId="3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HP\Users\pmc\Documents\Downloads\REVIS&#195;O%2002%20-%20L&#211;GICA\LOGICA%20EM%2022-07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-SINTETICO"/>
      <sheetName val="SINAPI-01-2014"/>
      <sheetName val="MAPA COTAÇÃO (MC01)"/>
      <sheetName val="estimativa de custo IRMA DULCE"/>
      <sheetName val="ELÉTRICA"/>
      <sheetName val="INFRA"/>
      <sheetName val="LÓGICA 2"/>
      <sheetName val="LÓGICA 22"/>
    </sheetNames>
    <sheetDataSet>
      <sheetData sheetId="0"/>
      <sheetData sheetId="1"/>
      <sheetData sheetId="2"/>
      <sheetData sheetId="3">
        <row r="6">
          <cell r="B6" t="str">
            <v>CASA IRMÃ DULCE</v>
          </cell>
        </row>
        <row r="7">
          <cell r="I7">
            <v>0.27279999999999999</v>
          </cell>
        </row>
      </sheetData>
      <sheetData sheetId="4">
        <row r="25">
          <cell r="F25">
            <v>25.390000000000004</v>
          </cell>
        </row>
      </sheetData>
      <sheetData sheetId="5">
        <row r="27">
          <cell r="F27">
            <v>2.8000000000000003</v>
          </cell>
        </row>
        <row r="44">
          <cell r="F44">
            <v>10.09</v>
          </cell>
        </row>
        <row r="62">
          <cell r="F62">
            <v>12.790000000000001</v>
          </cell>
        </row>
        <row r="80">
          <cell r="F80">
            <v>46.55</v>
          </cell>
        </row>
        <row r="98">
          <cell r="F98">
            <v>27</v>
          </cell>
        </row>
        <row r="116">
          <cell r="F116">
            <v>29.27</v>
          </cell>
        </row>
        <row r="134">
          <cell r="F134">
            <v>22.459999999999997</v>
          </cell>
        </row>
        <row r="152">
          <cell r="F152">
            <v>21.23</v>
          </cell>
        </row>
        <row r="170">
          <cell r="F170">
            <v>6.5099999999999989</v>
          </cell>
        </row>
        <row r="188">
          <cell r="F188">
            <v>4.9800000000000004</v>
          </cell>
        </row>
        <row r="206">
          <cell r="F206">
            <v>22.68</v>
          </cell>
        </row>
        <row r="224">
          <cell r="F224">
            <v>13.27</v>
          </cell>
        </row>
        <row r="242">
          <cell r="F242">
            <v>2.9060000000000006</v>
          </cell>
        </row>
        <row r="261">
          <cell r="F261">
            <v>2.6460000000000004</v>
          </cell>
        </row>
        <row r="279">
          <cell r="F279">
            <v>0.39760000000000001</v>
          </cell>
        </row>
        <row r="297">
          <cell r="F297">
            <v>3.98</v>
          </cell>
        </row>
        <row r="315">
          <cell r="F315">
            <v>4.2699999999999996</v>
          </cell>
        </row>
        <row r="334">
          <cell r="F334">
            <v>125.10000000000001</v>
          </cell>
        </row>
        <row r="352">
          <cell r="F352">
            <v>9.11</v>
          </cell>
        </row>
        <row r="370">
          <cell r="F370">
            <v>43.54</v>
          </cell>
        </row>
        <row r="388">
          <cell r="F388">
            <v>11.78</v>
          </cell>
        </row>
        <row r="406">
          <cell r="F406">
            <v>104.63000000000001</v>
          </cell>
        </row>
        <row r="424">
          <cell r="F424">
            <v>92.77</v>
          </cell>
        </row>
        <row r="442">
          <cell r="F442">
            <v>130.80000000000001</v>
          </cell>
        </row>
        <row r="460">
          <cell r="F460">
            <v>68.009999999999991</v>
          </cell>
        </row>
        <row r="478">
          <cell r="F478">
            <v>6.5399999999999991</v>
          </cell>
        </row>
        <row r="496">
          <cell r="F496">
            <v>77.89</v>
          </cell>
        </row>
        <row r="514">
          <cell r="F514">
            <v>33.94</v>
          </cell>
        </row>
        <row r="532">
          <cell r="F532">
            <v>3.9999999999999996</v>
          </cell>
        </row>
      </sheetData>
      <sheetData sheetId="6">
        <row r="24">
          <cell r="F24">
            <v>8.7899999999999991</v>
          </cell>
        </row>
        <row r="42">
          <cell r="F42">
            <v>20.28</v>
          </cell>
        </row>
        <row r="78">
          <cell r="F78">
            <v>54.65</v>
          </cell>
        </row>
        <row r="96">
          <cell r="F96">
            <v>1.37</v>
          </cell>
        </row>
        <row r="116">
          <cell r="F116">
            <v>93.740000000000009</v>
          </cell>
        </row>
        <row r="134">
          <cell r="F134">
            <v>22.82</v>
          </cell>
        </row>
        <row r="155">
          <cell r="F155">
            <v>372.28999999999996</v>
          </cell>
        </row>
        <row r="177">
          <cell r="F177">
            <v>1567.1299999999997</v>
          </cell>
        </row>
        <row r="195">
          <cell r="F195">
            <v>1038.8</v>
          </cell>
        </row>
        <row r="213">
          <cell r="F213">
            <v>300.60000000000002</v>
          </cell>
        </row>
        <row r="231">
          <cell r="F231">
            <v>41.78</v>
          </cell>
        </row>
        <row r="249">
          <cell r="F249">
            <v>48.029999999999994</v>
          </cell>
        </row>
        <row r="267">
          <cell r="F267">
            <v>55.91</v>
          </cell>
        </row>
        <row r="285">
          <cell r="F285">
            <v>11.819999999999999</v>
          </cell>
        </row>
        <row r="303">
          <cell r="F303">
            <v>1.5000000000000002</v>
          </cell>
        </row>
        <row r="321">
          <cell r="F321">
            <v>2.59</v>
          </cell>
        </row>
        <row r="339">
          <cell r="F339">
            <v>3821.9100000000003</v>
          </cell>
        </row>
        <row r="357">
          <cell r="F357">
            <v>24.71</v>
          </cell>
        </row>
        <row r="374">
          <cell r="F374">
            <v>16.48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67"/>
  <sheetViews>
    <sheetView tabSelected="1" showWhiteSpace="0" view="pageBreakPreview" zoomScale="80" zoomScaleNormal="100" zoomScaleSheetLayoutView="80" zoomScalePageLayoutView="80" workbookViewId="0">
      <selection activeCell="C4" sqref="C4:D4"/>
    </sheetView>
  </sheetViews>
  <sheetFormatPr defaultColWidth="9.125" defaultRowHeight="15" x14ac:dyDescent="0.25"/>
  <cols>
    <col min="1" max="1" width="6.625" style="170" customWidth="1"/>
    <col min="2" max="2" width="10.75" style="151" customWidth="1"/>
    <col min="3" max="3" width="8.25" style="151" customWidth="1"/>
    <col min="4" max="4" width="58.625" style="151" customWidth="1"/>
    <col min="5" max="5" width="5.375" style="151" bestFit="1" customWidth="1"/>
    <col min="6" max="6" width="10" style="171" customWidth="1"/>
    <col min="7" max="7" width="11.75" style="171" customWidth="1"/>
    <col min="8" max="8" width="19.5" style="171" bestFit="1" customWidth="1"/>
    <col min="9" max="9" width="14.125" style="172" bestFit="1" customWidth="1"/>
    <col min="10" max="10" width="12" style="150" customWidth="1"/>
    <col min="11" max="11" width="31.375" style="151" bestFit="1" customWidth="1"/>
    <col min="12" max="16384" width="9.125" style="151"/>
  </cols>
  <sheetData>
    <row r="1" spans="1:10" x14ac:dyDescent="0.25">
      <c r="A1" s="185" t="s">
        <v>46</v>
      </c>
      <c r="B1" s="186"/>
      <c r="C1" s="186"/>
      <c r="D1" s="186"/>
      <c r="E1" s="148"/>
      <c r="F1" s="149" t="s">
        <v>52</v>
      </c>
      <c r="G1" s="149"/>
      <c r="H1" s="187" t="s">
        <v>45</v>
      </c>
      <c r="I1" s="187"/>
    </row>
    <row r="2" spans="1:10" x14ac:dyDescent="0.25">
      <c r="A2" s="188" t="s">
        <v>473</v>
      </c>
      <c r="B2" s="189"/>
      <c r="C2" s="189"/>
      <c r="D2" s="189"/>
      <c r="E2" s="152"/>
      <c r="F2" s="153">
        <v>0.28349999999999997</v>
      </c>
      <c r="G2" s="154"/>
      <c r="H2" s="190" t="s">
        <v>195</v>
      </c>
      <c r="I2" s="190"/>
    </row>
    <row r="3" spans="1:10" x14ac:dyDescent="0.25">
      <c r="A3" s="181" t="s">
        <v>131</v>
      </c>
      <c r="B3" s="181"/>
      <c r="C3" s="155" t="s">
        <v>360</v>
      </c>
      <c r="D3" s="152"/>
      <c r="E3" s="152"/>
      <c r="F3" s="154"/>
      <c r="G3" s="154"/>
      <c r="H3" s="149" t="s">
        <v>196</v>
      </c>
      <c r="I3" s="154"/>
    </row>
    <row r="4" spans="1:10" x14ac:dyDescent="0.25">
      <c r="A4" s="181" t="s">
        <v>134</v>
      </c>
      <c r="B4" s="181"/>
      <c r="C4" s="182" t="s">
        <v>474</v>
      </c>
      <c r="D4" s="182"/>
      <c r="E4" s="152"/>
      <c r="F4" s="154"/>
      <c r="G4" s="154"/>
      <c r="H4" s="154" t="s">
        <v>472</v>
      </c>
      <c r="I4" s="154"/>
    </row>
    <row r="5" spans="1:10" x14ac:dyDescent="0.25">
      <c r="A5" s="191" t="s">
        <v>194</v>
      </c>
      <c r="B5" s="191"/>
      <c r="C5" s="191"/>
      <c r="D5" s="191"/>
      <c r="E5" s="191"/>
      <c r="F5" s="191"/>
      <c r="G5" s="191"/>
      <c r="H5" s="191"/>
      <c r="I5" s="191"/>
    </row>
    <row r="6" spans="1:10" s="159" customFormat="1" x14ac:dyDescent="0.25">
      <c r="A6" s="156" t="s">
        <v>51</v>
      </c>
      <c r="B6" s="156" t="s">
        <v>31</v>
      </c>
      <c r="C6" s="156" t="s">
        <v>10</v>
      </c>
      <c r="D6" s="156" t="s">
        <v>24</v>
      </c>
      <c r="E6" s="156" t="s">
        <v>15</v>
      </c>
      <c r="F6" s="157" t="s">
        <v>47</v>
      </c>
      <c r="G6" s="157" t="s">
        <v>59</v>
      </c>
      <c r="H6" s="157" t="s">
        <v>49</v>
      </c>
      <c r="I6" s="157" t="s">
        <v>36</v>
      </c>
      <c r="J6" s="158"/>
    </row>
    <row r="7" spans="1:10" s="159" customFormat="1" x14ac:dyDescent="0.25">
      <c r="A7" s="183" t="s">
        <v>263</v>
      </c>
      <c r="B7" s="183"/>
      <c r="C7" s="183"/>
      <c r="D7" s="183"/>
      <c r="E7" s="183"/>
      <c r="F7" s="183"/>
      <c r="G7" s="183"/>
      <c r="H7" s="183"/>
      <c r="I7" s="183"/>
      <c r="J7" s="158"/>
    </row>
    <row r="8" spans="1:10" s="164" customFormat="1" x14ac:dyDescent="0.25">
      <c r="A8" s="160" t="s">
        <v>4</v>
      </c>
      <c r="B8" s="161"/>
      <c r="C8" s="161"/>
      <c r="D8" s="161" t="s">
        <v>2</v>
      </c>
      <c r="E8" s="162"/>
      <c r="F8" s="163"/>
      <c r="G8" s="163"/>
      <c r="H8" s="163"/>
      <c r="I8" s="163">
        <f>SUM(I9)</f>
        <v>18148.060000000001</v>
      </c>
    </row>
    <row r="9" spans="1:10" ht="30" x14ac:dyDescent="0.25">
      <c r="A9" s="165" t="s">
        <v>3</v>
      </c>
      <c r="B9" s="165" t="s">
        <v>367</v>
      </c>
      <c r="C9" s="165" t="s">
        <v>5</v>
      </c>
      <c r="D9" s="165" t="s">
        <v>368</v>
      </c>
      <c r="E9" s="166" t="s">
        <v>148</v>
      </c>
      <c r="F9" s="167">
        <v>1</v>
      </c>
      <c r="G9" s="167">
        <v>14139.51</v>
      </c>
      <c r="H9" s="167">
        <f>TRUNC(G9*$F$2+G9,2)</f>
        <v>18148.060000000001</v>
      </c>
      <c r="I9" s="167">
        <f>H9*F9</f>
        <v>18148.060000000001</v>
      </c>
      <c r="J9" s="151"/>
    </row>
    <row r="10" spans="1:10" s="164" customFormat="1" x14ac:dyDescent="0.25">
      <c r="A10" s="160">
        <v>2</v>
      </c>
      <c r="B10" s="161"/>
      <c r="C10" s="161"/>
      <c r="D10" s="161" t="s">
        <v>16</v>
      </c>
      <c r="E10" s="162"/>
      <c r="F10" s="163"/>
      <c r="G10" s="163"/>
      <c r="H10" s="163"/>
      <c r="I10" s="163">
        <f>SUM(I11:I16)</f>
        <v>12894.890000000001</v>
      </c>
    </row>
    <row r="11" spans="1:10" ht="30" x14ac:dyDescent="0.25">
      <c r="A11" s="165" t="s">
        <v>57</v>
      </c>
      <c r="B11" s="165" t="s">
        <v>241</v>
      </c>
      <c r="C11" s="165" t="s">
        <v>22</v>
      </c>
      <c r="D11" s="165" t="s">
        <v>242</v>
      </c>
      <c r="E11" s="166" t="s">
        <v>13</v>
      </c>
      <c r="F11" s="167">
        <v>2.15</v>
      </c>
      <c r="G11" s="167">
        <v>32.93</v>
      </c>
      <c r="H11" s="167">
        <f t="shared" ref="H11:H16" si="0">TRUNC(G11*$F$2+G11,2)</f>
        <v>42.26</v>
      </c>
      <c r="I11" s="167">
        <f t="shared" ref="I11:I16" si="1">H11*F11</f>
        <v>90.858999999999995</v>
      </c>
      <c r="J11" s="151"/>
    </row>
    <row r="12" spans="1:10" ht="30" x14ac:dyDescent="0.25">
      <c r="A12" s="165" t="s">
        <v>410</v>
      </c>
      <c r="B12" s="165" t="s">
        <v>37</v>
      </c>
      <c r="C12" s="165" t="s">
        <v>5</v>
      </c>
      <c r="D12" s="165" t="s">
        <v>42</v>
      </c>
      <c r="E12" s="166" t="s">
        <v>12</v>
      </c>
      <c r="F12" s="167">
        <v>358.1</v>
      </c>
      <c r="G12" s="167">
        <v>20.66</v>
      </c>
      <c r="H12" s="167">
        <f t="shared" si="0"/>
        <v>26.51</v>
      </c>
      <c r="I12" s="167">
        <f t="shared" si="1"/>
        <v>9493.2310000000016</v>
      </c>
      <c r="J12" s="151"/>
    </row>
    <row r="13" spans="1:10" x14ac:dyDescent="0.25">
      <c r="A13" s="165" t="s">
        <v>411</v>
      </c>
      <c r="B13" s="165" t="s">
        <v>200</v>
      </c>
      <c r="C13" s="165" t="s">
        <v>5</v>
      </c>
      <c r="D13" s="165" t="s">
        <v>201</v>
      </c>
      <c r="E13" s="166" t="s">
        <v>199</v>
      </c>
      <c r="F13" s="167">
        <v>64</v>
      </c>
      <c r="G13" s="167">
        <v>23.79</v>
      </c>
      <c r="H13" s="167">
        <f t="shared" si="0"/>
        <v>30.53</v>
      </c>
      <c r="I13" s="167">
        <f t="shared" si="1"/>
        <v>1953.92</v>
      </c>
      <c r="J13" s="151"/>
    </row>
    <row r="14" spans="1:10" ht="30" x14ac:dyDescent="0.25">
      <c r="A14" s="165" t="s">
        <v>412</v>
      </c>
      <c r="B14" s="165" t="s">
        <v>243</v>
      </c>
      <c r="C14" s="165" t="s">
        <v>22</v>
      </c>
      <c r="D14" s="165" t="s">
        <v>244</v>
      </c>
      <c r="E14" s="166" t="s">
        <v>12</v>
      </c>
      <c r="F14" s="167">
        <v>64</v>
      </c>
      <c r="G14" s="167">
        <v>2.2799999999999998</v>
      </c>
      <c r="H14" s="167">
        <f t="shared" si="0"/>
        <v>2.92</v>
      </c>
      <c r="I14" s="167">
        <f t="shared" si="1"/>
        <v>186.88</v>
      </c>
      <c r="J14" s="151"/>
    </row>
    <row r="15" spans="1:10" ht="30" x14ac:dyDescent="0.25">
      <c r="A15" s="165" t="s">
        <v>413</v>
      </c>
      <c r="B15" s="165" t="s">
        <v>369</v>
      </c>
      <c r="C15" s="165" t="s">
        <v>22</v>
      </c>
      <c r="D15" s="165" t="s">
        <v>370</v>
      </c>
      <c r="E15" s="166" t="s">
        <v>12</v>
      </c>
      <c r="F15" s="167">
        <v>75</v>
      </c>
      <c r="G15" s="167">
        <v>10.130000000000001</v>
      </c>
      <c r="H15" s="167">
        <f t="shared" si="0"/>
        <v>13</v>
      </c>
      <c r="I15" s="167">
        <f t="shared" si="1"/>
        <v>975</v>
      </c>
      <c r="J15" s="151"/>
    </row>
    <row r="16" spans="1:10" ht="75" x14ac:dyDescent="0.25">
      <c r="A16" s="165" t="s">
        <v>414</v>
      </c>
      <c r="B16" s="165" t="s">
        <v>372</v>
      </c>
      <c r="C16" s="165" t="s">
        <v>22</v>
      </c>
      <c r="D16" s="165" t="s">
        <v>373</v>
      </c>
      <c r="E16" s="166" t="s">
        <v>13</v>
      </c>
      <c r="F16" s="167">
        <v>25</v>
      </c>
      <c r="G16" s="167">
        <v>6.08</v>
      </c>
      <c r="H16" s="167">
        <f t="shared" si="0"/>
        <v>7.8</v>
      </c>
      <c r="I16" s="167">
        <f t="shared" si="1"/>
        <v>195</v>
      </c>
      <c r="J16" s="151"/>
    </row>
    <row r="17" spans="1:10" s="164" customFormat="1" x14ac:dyDescent="0.25">
      <c r="A17" s="160">
        <v>3</v>
      </c>
      <c r="B17" s="161"/>
      <c r="C17" s="161"/>
      <c r="D17" s="161" t="s">
        <v>21</v>
      </c>
      <c r="E17" s="162"/>
      <c r="F17" s="163"/>
      <c r="G17" s="163"/>
      <c r="H17" s="163"/>
      <c r="I17" s="163">
        <f>SUM(I18:I25)</f>
        <v>29988.686399999999</v>
      </c>
    </row>
    <row r="18" spans="1:10" x14ac:dyDescent="0.25">
      <c r="A18" s="165" t="s">
        <v>54</v>
      </c>
      <c r="B18" s="165" t="s">
        <v>53</v>
      </c>
      <c r="C18" s="165" t="s">
        <v>22</v>
      </c>
      <c r="D18" s="165" t="s">
        <v>6</v>
      </c>
      <c r="E18" s="166" t="s">
        <v>12</v>
      </c>
      <c r="F18" s="167">
        <v>13.22</v>
      </c>
      <c r="G18" s="167">
        <v>469.13</v>
      </c>
      <c r="H18" s="167">
        <f t="shared" ref="H18:H25" si="2">TRUNC(G18*$F$2+G18,2)</f>
        <v>602.12</v>
      </c>
      <c r="I18" s="167">
        <f t="shared" ref="I18:I25" si="3">H18*F18</f>
        <v>7960.0264000000006</v>
      </c>
      <c r="J18" s="151"/>
    </row>
    <row r="19" spans="1:10" ht="60" x14ac:dyDescent="0.25">
      <c r="A19" s="165" t="s">
        <v>55</v>
      </c>
      <c r="B19" s="165" t="s">
        <v>214</v>
      </c>
      <c r="C19" s="165" t="s">
        <v>22</v>
      </c>
      <c r="D19" s="165" t="s">
        <v>215</v>
      </c>
      <c r="E19" s="166" t="s">
        <v>149</v>
      </c>
      <c r="F19" s="167">
        <v>2</v>
      </c>
      <c r="G19" s="167">
        <v>394.53</v>
      </c>
      <c r="H19" s="167">
        <f t="shared" si="2"/>
        <v>506.37</v>
      </c>
      <c r="I19" s="167">
        <f t="shared" si="3"/>
        <v>1012.74</v>
      </c>
      <c r="J19" s="151"/>
    </row>
    <row r="20" spans="1:10" ht="30" x14ac:dyDescent="0.25">
      <c r="A20" s="165" t="s">
        <v>56</v>
      </c>
      <c r="B20" s="165" t="s">
        <v>374</v>
      </c>
      <c r="C20" s="165" t="s">
        <v>5</v>
      </c>
      <c r="D20" s="165" t="s">
        <v>375</v>
      </c>
      <c r="E20" s="166" t="s">
        <v>212</v>
      </c>
      <c r="F20" s="167">
        <v>2</v>
      </c>
      <c r="G20" s="167">
        <v>573.38</v>
      </c>
      <c r="H20" s="167">
        <f t="shared" si="2"/>
        <v>735.93</v>
      </c>
      <c r="I20" s="167">
        <f t="shared" si="3"/>
        <v>1471.86</v>
      </c>
      <c r="J20" s="151"/>
    </row>
    <row r="21" spans="1:10" ht="30" x14ac:dyDescent="0.25">
      <c r="A21" s="165" t="s">
        <v>211</v>
      </c>
      <c r="B21" s="165" t="s">
        <v>32</v>
      </c>
      <c r="C21" s="165" t="s">
        <v>22</v>
      </c>
      <c r="D21" s="165" t="s">
        <v>30</v>
      </c>
      <c r="E21" s="166" t="s">
        <v>12</v>
      </c>
      <c r="F21" s="167">
        <v>9</v>
      </c>
      <c r="G21" s="167">
        <v>435.46</v>
      </c>
      <c r="H21" s="167">
        <f t="shared" si="2"/>
        <v>558.91</v>
      </c>
      <c r="I21" s="167">
        <f t="shared" si="3"/>
        <v>5030.1899999999996</v>
      </c>
      <c r="J21" s="151"/>
    </row>
    <row r="22" spans="1:10" ht="45" x14ac:dyDescent="0.25">
      <c r="A22" s="165" t="s">
        <v>213</v>
      </c>
      <c r="B22" s="165" t="s">
        <v>246</v>
      </c>
      <c r="C22" s="165" t="s">
        <v>22</v>
      </c>
      <c r="D22" s="165" t="s">
        <v>247</v>
      </c>
      <c r="E22" s="166" t="s">
        <v>12</v>
      </c>
      <c r="F22" s="167">
        <v>9</v>
      </c>
      <c r="G22" s="167">
        <v>325.77</v>
      </c>
      <c r="H22" s="167">
        <f t="shared" si="2"/>
        <v>418.12</v>
      </c>
      <c r="I22" s="167">
        <f t="shared" si="3"/>
        <v>3763.08</v>
      </c>
      <c r="J22" s="151"/>
    </row>
    <row r="23" spans="1:10" x14ac:dyDescent="0.25">
      <c r="A23" s="165" t="s">
        <v>371</v>
      </c>
      <c r="B23" s="165" t="s">
        <v>218</v>
      </c>
      <c r="C23" s="165" t="s">
        <v>5</v>
      </c>
      <c r="D23" s="165" t="s">
        <v>219</v>
      </c>
      <c r="E23" s="166" t="s">
        <v>33</v>
      </c>
      <c r="F23" s="167">
        <v>1</v>
      </c>
      <c r="G23" s="167">
        <v>1409.77</v>
      </c>
      <c r="H23" s="167">
        <f t="shared" si="2"/>
        <v>1809.43</v>
      </c>
      <c r="I23" s="167">
        <f t="shared" si="3"/>
        <v>1809.43</v>
      </c>
      <c r="J23" s="151"/>
    </row>
    <row r="24" spans="1:10" ht="30" x14ac:dyDescent="0.25">
      <c r="A24" s="165" t="s">
        <v>415</v>
      </c>
      <c r="B24" s="165" t="s">
        <v>216</v>
      </c>
      <c r="C24" s="165" t="s">
        <v>22</v>
      </c>
      <c r="D24" s="165" t="s">
        <v>217</v>
      </c>
      <c r="E24" s="166" t="s">
        <v>33</v>
      </c>
      <c r="F24" s="167">
        <v>1</v>
      </c>
      <c r="G24" s="167">
        <v>1308.0999999999999</v>
      </c>
      <c r="H24" s="167">
        <f t="shared" si="2"/>
        <v>1678.94</v>
      </c>
      <c r="I24" s="167">
        <f t="shared" si="3"/>
        <v>1678.94</v>
      </c>
      <c r="J24" s="151"/>
    </row>
    <row r="25" spans="1:10" ht="30" x14ac:dyDescent="0.25">
      <c r="A25" s="165" t="s">
        <v>416</v>
      </c>
      <c r="B25" s="165" t="s">
        <v>50</v>
      </c>
      <c r="C25" s="165" t="s">
        <v>22</v>
      </c>
      <c r="D25" s="165" t="s">
        <v>8</v>
      </c>
      <c r="E25" s="166" t="s">
        <v>12</v>
      </c>
      <c r="F25" s="167">
        <v>121</v>
      </c>
      <c r="G25" s="167">
        <v>46.77</v>
      </c>
      <c r="H25" s="167">
        <f t="shared" si="2"/>
        <v>60.02</v>
      </c>
      <c r="I25" s="167">
        <f t="shared" si="3"/>
        <v>7262.42</v>
      </c>
      <c r="J25" s="151"/>
    </row>
    <row r="26" spans="1:10" s="164" customFormat="1" x14ac:dyDescent="0.25">
      <c r="A26" s="160">
        <v>4</v>
      </c>
      <c r="B26" s="161"/>
      <c r="C26" s="161"/>
      <c r="D26" s="161" t="s">
        <v>248</v>
      </c>
      <c r="E26" s="162"/>
      <c r="F26" s="163"/>
      <c r="G26" s="163"/>
      <c r="H26" s="163"/>
      <c r="I26" s="163">
        <f>SUM(I27:I28)</f>
        <v>3689.7287999999999</v>
      </c>
    </row>
    <row r="27" spans="1:10" x14ac:dyDescent="0.25">
      <c r="A27" s="165" t="s">
        <v>48</v>
      </c>
      <c r="B27" s="165" t="s">
        <v>28</v>
      </c>
      <c r="C27" s="165" t="s">
        <v>22</v>
      </c>
      <c r="D27" s="165" t="s">
        <v>38</v>
      </c>
      <c r="E27" s="166" t="s">
        <v>13</v>
      </c>
      <c r="F27" s="167">
        <v>89.84</v>
      </c>
      <c r="G27" s="167">
        <v>17.12</v>
      </c>
      <c r="H27" s="167">
        <f t="shared" ref="H27:H28" si="4">TRUNC(G27*$F$2+G27,2)</f>
        <v>21.97</v>
      </c>
      <c r="I27" s="167">
        <f t="shared" ref="I27:I28" si="5">H27*F27</f>
        <v>1973.7847999999999</v>
      </c>
      <c r="J27" s="151"/>
    </row>
    <row r="28" spans="1:10" ht="30" x14ac:dyDescent="0.25">
      <c r="A28" s="165" t="s">
        <v>245</v>
      </c>
      <c r="B28" s="165" t="s">
        <v>23</v>
      </c>
      <c r="C28" s="165" t="s">
        <v>22</v>
      </c>
      <c r="D28" s="165" t="s">
        <v>14</v>
      </c>
      <c r="E28" s="166" t="s">
        <v>58</v>
      </c>
      <c r="F28" s="167">
        <v>898.4</v>
      </c>
      <c r="G28" s="167">
        <v>1.49</v>
      </c>
      <c r="H28" s="167">
        <f t="shared" si="4"/>
        <v>1.91</v>
      </c>
      <c r="I28" s="167">
        <f t="shared" si="5"/>
        <v>1715.944</v>
      </c>
      <c r="J28" s="151"/>
    </row>
    <row r="29" spans="1:10" s="164" customFormat="1" x14ac:dyDescent="0.25">
      <c r="A29" s="160">
        <v>5</v>
      </c>
      <c r="B29" s="161"/>
      <c r="C29" s="161"/>
      <c r="D29" s="161" t="s">
        <v>35</v>
      </c>
      <c r="E29" s="162"/>
      <c r="F29" s="163"/>
      <c r="G29" s="163"/>
      <c r="H29" s="163"/>
      <c r="I29" s="163">
        <f>SUM(I30)</f>
        <v>337.0224</v>
      </c>
    </row>
    <row r="30" spans="1:10" ht="30" x14ac:dyDescent="0.25">
      <c r="A30" s="165" t="s">
        <v>150</v>
      </c>
      <c r="B30" s="165" t="s">
        <v>376</v>
      </c>
      <c r="C30" s="165" t="s">
        <v>22</v>
      </c>
      <c r="D30" s="165" t="s">
        <v>377</v>
      </c>
      <c r="E30" s="166" t="s">
        <v>13</v>
      </c>
      <c r="F30" s="167">
        <v>8.58</v>
      </c>
      <c r="G30" s="167">
        <v>30.61</v>
      </c>
      <c r="H30" s="167">
        <f>TRUNC(G30*$F$2+G30,2)</f>
        <v>39.28</v>
      </c>
      <c r="I30" s="167">
        <f>H30*F30</f>
        <v>337.0224</v>
      </c>
      <c r="J30" s="151"/>
    </row>
    <row r="31" spans="1:10" s="164" customFormat="1" x14ac:dyDescent="0.25">
      <c r="A31" s="160">
        <v>6</v>
      </c>
      <c r="B31" s="161"/>
      <c r="C31" s="161"/>
      <c r="D31" s="161" t="s">
        <v>254</v>
      </c>
      <c r="E31" s="162"/>
      <c r="F31" s="163"/>
      <c r="G31" s="163"/>
      <c r="H31" s="163"/>
      <c r="I31" s="163">
        <f>SUM(I32)</f>
        <v>705.27199999999993</v>
      </c>
    </row>
    <row r="32" spans="1:10" ht="60" x14ac:dyDescent="0.25">
      <c r="A32" s="165" t="s">
        <v>29</v>
      </c>
      <c r="B32" s="165" t="s">
        <v>220</v>
      </c>
      <c r="C32" s="165" t="s">
        <v>22</v>
      </c>
      <c r="D32" s="165" t="s">
        <v>221</v>
      </c>
      <c r="E32" s="166" t="s">
        <v>12</v>
      </c>
      <c r="F32" s="167">
        <v>9.1999999999999993</v>
      </c>
      <c r="G32" s="167">
        <v>59.73</v>
      </c>
      <c r="H32" s="167">
        <f>TRUNC(G32*$F$2+G32,2)</f>
        <v>76.66</v>
      </c>
      <c r="I32" s="167">
        <f>H32*F32</f>
        <v>705.27199999999993</v>
      </c>
      <c r="J32" s="151"/>
    </row>
    <row r="33" spans="1:10" s="164" customFormat="1" x14ac:dyDescent="0.25">
      <c r="A33" s="160">
        <v>7</v>
      </c>
      <c r="B33" s="161"/>
      <c r="C33" s="161"/>
      <c r="D33" s="161" t="s">
        <v>40</v>
      </c>
      <c r="E33" s="162"/>
      <c r="F33" s="163"/>
      <c r="G33" s="163"/>
      <c r="H33" s="163"/>
      <c r="I33" s="163">
        <f>SUM(I34:I36)</f>
        <v>7353.4413999999997</v>
      </c>
    </row>
    <row r="34" spans="1:10" ht="60" x14ac:dyDescent="0.25">
      <c r="A34" s="165" t="s">
        <v>18</v>
      </c>
      <c r="B34" s="165" t="s">
        <v>257</v>
      </c>
      <c r="C34" s="165" t="s">
        <v>22</v>
      </c>
      <c r="D34" s="165" t="s">
        <v>258</v>
      </c>
      <c r="E34" s="166" t="s">
        <v>12</v>
      </c>
      <c r="F34" s="167">
        <v>113.66</v>
      </c>
      <c r="G34" s="167">
        <v>4.45</v>
      </c>
      <c r="H34" s="167">
        <f t="shared" ref="H34:H36" si="6">TRUNC(G34*$F$2+G34,2)</f>
        <v>5.71</v>
      </c>
      <c r="I34" s="167">
        <f t="shared" ref="I34:I36" si="7">H34*F34</f>
        <v>648.99860000000001</v>
      </c>
      <c r="J34" s="151"/>
    </row>
    <row r="35" spans="1:10" ht="75" x14ac:dyDescent="0.25">
      <c r="A35" s="165" t="s">
        <v>19</v>
      </c>
      <c r="B35" s="165" t="s">
        <v>39</v>
      </c>
      <c r="C35" s="165" t="s">
        <v>22</v>
      </c>
      <c r="D35" s="165" t="s">
        <v>1</v>
      </c>
      <c r="E35" s="166" t="s">
        <v>12</v>
      </c>
      <c r="F35" s="167">
        <v>18.399999999999999</v>
      </c>
      <c r="G35" s="167">
        <v>23.4</v>
      </c>
      <c r="H35" s="167">
        <f t="shared" si="6"/>
        <v>30.03</v>
      </c>
      <c r="I35" s="167">
        <f t="shared" si="7"/>
        <v>552.55200000000002</v>
      </c>
      <c r="J35" s="151"/>
    </row>
    <row r="36" spans="1:10" ht="75" x14ac:dyDescent="0.25">
      <c r="A36" s="165" t="s">
        <v>20</v>
      </c>
      <c r="B36" s="165" t="s">
        <v>378</v>
      </c>
      <c r="C36" s="165" t="s">
        <v>22</v>
      </c>
      <c r="D36" s="165" t="s">
        <v>379</v>
      </c>
      <c r="E36" s="166" t="s">
        <v>12</v>
      </c>
      <c r="F36" s="167">
        <v>95.26</v>
      </c>
      <c r="G36" s="167">
        <v>50.32</v>
      </c>
      <c r="H36" s="167">
        <f t="shared" si="6"/>
        <v>64.58</v>
      </c>
      <c r="I36" s="167">
        <f t="shared" si="7"/>
        <v>6151.8908000000001</v>
      </c>
      <c r="J36" s="151"/>
    </row>
    <row r="37" spans="1:10" s="164" customFormat="1" x14ac:dyDescent="0.25">
      <c r="A37" s="160">
        <v>8</v>
      </c>
      <c r="B37" s="161"/>
      <c r="C37" s="161"/>
      <c r="D37" s="161" t="s">
        <v>17</v>
      </c>
      <c r="E37" s="162"/>
      <c r="F37" s="163"/>
      <c r="G37" s="163"/>
      <c r="H37" s="163"/>
      <c r="I37" s="163">
        <f>SUM(I38)</f>
        <v>1894.9650000000001</v>
      </c>
    </row>
    <row r="38" spans="1:10" ht="30" x14ac:dyDescent="0.25">
      <c r="A38" s="165" t="s">
        <v>9</v>
      </c>
      <c r="B38" s="165" t="s">
        <v>222</v>
      </c>
      <c r="C38" s="165" t="s">
        <v>22</v>
      </c>
      <c r="D38" s="165" t="s">
        <v>223</v>
      </c>
      <c r="E38" s="166" t="s">
        <v>12</v>
      </c>
      <c r="F38" s="167">
        <v>91.5</v>
      </c>
      <c r="G38" s="167">
        <v>16.14</v>
      </c>
      <c r="H38" s="167">
        <f>TRUNC(G38*$F$2+G38,2)</f>
        <v>20.71</v>
      </c>
      <c r="I38" s="167">
        <f>H38*F38</f>
        <v>1894.9650000000001</v>
      </c>
      <c r="J38" s="151"/>
    </row>
    <row r="39" spans="1:10" s="164" customFormat="1" x14ac:dyDescent="0.25">
      <c r="A39" s="160">
        <v>9</v>
      </c>
      <c r="B39" s="161"/>
      <c r="C39" s="161"/>
      <c r="D39" s="161" t="s">
        <v>259</v>
      </c>
      <c r="E39" s="162"/>
      <c r="F39" s="163"/>
      <c r="G39" s="163"/>
      <c r="H39" s="163"/>
      <c r="I39" s="163">
        <f>SUM(I40:I47)</f>
        <v>98385.243100000007</v>
      </c>
    </row>
    <row r="40" spans="1:10" ht="45" x14ac:dyDescent="0.25">
      <c r="A40" s="165" t="s">
        <v>60</v>
      </c>
      <c r="B40" s="165" t="s">
        <v>380</v>
      </c>
      <c r="C40" s="165" t="s">
        <v>22</v>
      </c>
      <c r="D40" s="165" t="s">
        <v>381</v>
      </c>
      <c r="E40" s="166" t="s">
        <v>13</v>
      </c>
      <c r="F40" s="167">
        <v>17.260000000000002</v>
      </c>
      <c r="G40" s="167">
        <v>403.26</v>
      </c>
      <c r="H40" s="167">
        <f t="shared" ref="H40:H47" si="8">TRUNC(G40*$F$2+G40,2)</f>
        <v>517.58000000000004</v>
      </c>
      <c r="I40" s="167">
        <f t="shared" ref="I40:I47" si="9">H40*F40</f>
        <v>8933.4308000000019</v>
      </c>
      <c r="J40" s="151"/>
    </row>
    <row r="41" spans="1:10" ht="30" x14ac:dyDescent="0.25">
      <c r="A41" s="165" t="s">
        <v>0</v>
      </c>
      <c r="B41" s="165" t="s">
        <v>382</v>
      </c>
      <c r="C41" s="165" t="s">
        <v>22</v>
      </c>
      <c r="D41" s="165" t="s">
        <v>383</v>
      </c>
      <c r="E41" s="166" t="s">
        <v>11</v>
      </c>
      <c r="F41" s="167">
        <v>383.9</v>
      </c>
      <c r="G41" s="167">
        <v>6.14</v>
      </c>
      <c r="H41" s="167">
        <f t="shared" si="8"/>
        <v>7.88</v>
      </c>
      <c r="I41" s="167">
        <f t="shared" si="9"/>
        <v>3025.1319999999996</v>
      </c>
      <c r="J41" s="151"/>
    </row>
    <row r="42" spans="1:10" ht="45" x14ac:dyDescent="0.25">
      <c r="A42" s="165" t="s">
        <v>197</v>
      </c>
      <c r="B42" s="165" t="s">
        <v>384</v>
      </c>
      <c r="C42" s="165" t="s">
        <v>22</v>
      </c>
      <c r="D42" s="165" t="s">
        <v>385</v>
      </c>
      <c r="E42" s="166" t="s">
        <v>12</v>
      </c>
      <c r="F42" s="167">
        <v>545.80999999999995</v>
      </c>
      <c r="G42" s="167">
        <v>62.64</v>
      </c>
      <c r="H42" s="167">
        <f t="shared" si="8"/>
        <v>80.39</v>
      </c>
      <c r="I42" s="167">
        <f t="shared" si="9"/>
        <v>43877.665899999993</v>
      </c>
      <c r="J42" s="151"/>
    </row>
    <row r="43" spans="1:10" ht="30" x14ac:dyDescent="0.25">
      <c r="A43" s="165" t="s">
        <v>249</v>
      </c>
      <c r="B43" s="165" t="s">
        <v>386</v>
      </c>
      <c r="C43" s="165" t="s">
        <v>22</v>
      </c>
      <c r="D43" s="165" t="s">
        <v>387</v>
      </c>
      <c r="E43" s="166" t="s">
        <v>12</v>
      </c>
      <c r="F43" s="167">
        <v>392.54</v>
      </c>
      <c r="G43" s="167">
        <v>69.680000000000007</v>
      </c>
      <c r="H43" s="167">
        <f t="shared" si="8"/>
        <v>89.43</v>
      </c>
      <c r="I43" s="167">
        <f t="shared" si="9"/>
        <v>35104.852200000001</v>
      </c>
      <c r="J43" s="151"/>
    </row>
    <row r="44" spans="1:10" ht="75" x14ac:dyDescent="0.25">
      <c r="A44" s="165" t="s">
        <v>250</v>
      </c>
      <c r="B44" s="165" t="s">
        <v>388</v>
      </c>
      <c r="C44" s="165" t="s">
        <v>22</v>
      </c>
      <c r="D44" s="165" t="s">
        <v>389</v>
      </c>
      <c r="E44" s="166" t="s">
        <v>7</v>
      </c>
      <c r="F44" s="167">
        <v>42</v>
      </c>
      <c r="G44" s="167">
        <v>31.25</v>
      </c>
      <c r="H44" s="167">
        <f t="shared" si="8"/>
        <v>40.1</v>
      </c>
      <c r="I44" s="167">
        <f t="shared" si="9"/>
        <v>1684.2</v>
      </c>
      <c r="J44" s="151"/>
    </row>
    <row r="45" spans="1:10" ht="30" x14ac:dyDescent="0.25">
      <c r="A45" s="165" t="s">
        <v>251</v>
      </c>
      <c r="B45" s="165" t="s">
        <v>390</v>
      </c>
      <c r="C45" s="165" t="s">
        <v>5</v>
      </c>
      <c r="D45" s="165" t="s">
        <v>391</v>
      </c>
      <c r="E45" s="166" t="s">
        <v>12</v>
      </c>
      <c r="F45" s="167">
        <v>75</v>
      </c>
      <c r="G45" s="167">
        <v>9.59</v>
      </c>
      <c r="H45" s="167">
        <f t="shared" si="8"/>
        <v>12.3</v>
      </c>
      <c r="I45" s="167">
        <f t="shared" si="9"/>
        <v>922.5</v>
      </c>
      <c r="J45" s="151"/>
    </row>
    <row r="46" spans="1:10" ht="75" x14ac:dyDescent="0.25">
      <c r="A46" s="165" t="s">
        <v>252</v>
      </c>
      <c r="B46" s="165" t="s">
        <v>224</v>
      </c>
      <c r="C46" s="165" t="s">
        <v>22</v>
      </c>
      <c r="D46" s="165" t="s">
        <v>225</v>
      </c>
      <c r="E46" s="166" t="s">
        <v>12</v>
      </c>
      <c r="F46" s="167">
        <v>27.98</v>
      </c>
      <c r="G46" s="167">
        <v>31.42</v>
      </c>
      <c r="H46" s="167">
        <f t="shared" si="8"/>
        <v>40.32</v>
      </c>
      <c r="I46" s="167">
        <f t="shared" si="9"/>
        <v>1128.1536000000001</v>
      </c>
      <c r="J46" s="151"/>
    </row>
    <row r="47" spans="1:10" ht="30" x14ac:dyDescent="0.25">
      <c r="A47" s="165" t="s">
        <v>253</v>
      </c>
      <c r="B47" s="165" t="s">
        <v>260</v>
      </c>
      <c r="C47" s="165" t="s">
        <v>22</v>
      </c>
      <c r="D47" s="165" t="s">
        <v>261</v>
      </c>
      <c r="E47" s="166" t="s">
        <v>12</v>
      </c>
      <c r="F47" s="167">
        <v>27.98</v>
      </c>
      <c r="G47" s="167">
        <v>103.29</v>
      </c>
      <c r="H47" s="167">
        <f t="shared" si="8"/>
        <v>132.57</v>
      </c>
      <c r="I47" s="167">
        <f t="shared" si="9"/>
        <v>3709.3085999999998</v>
      </c>
      <c r="J47" s="151"/>
    </row>
    <row r="48" spans="1:10" s="164" customFormat="1" x14ac:dyDescent="0.25">
      <c r="A48" s="160">
        <v>10</v>
      </c>
      <c r="B48" s="161"/>
      <c r="C48" s="161"/>
      <c r="D48" s="161" t="s">
        <v>229</v>
      </c>
      <c r="E48" s="162"/>
      <c r="F48" s="163"/>
      <c r="G48" s="163"/>
      <c r="H48" s="163"/>
      <c r="I48" s="163">
        <f>SUM(I49:I56)</f>
        <v>1651.2099999999998</v>
      </c>
    </row>
    <row r="49" spans="1:10" ht="30" x14ac:dyDescent="0.25">
      <c r="A49" s="165" t="s">
        <v>41</v>
      </c>
      <c r="B49" s="165" t="s">
        <v>234</v>
      </c>
      <c r="C49" s="165" t="s">
        <v>22</v>
      </c>
      <c r="D49" s="165" t="s">
        <v>235</v>
      </c>
      <c r="E49" s="166" t="s">
        <v>7</v>
      </c>
      <c r="F49" s="167">
        <v>30</v>
      </c>
      <c r="G49" s="167">
        <v>14.98</v>
      </c>
      <c r="H49" s="167">
        <f t="shared" ref="H49:H56" si="10">TRUNC(G49*$F$2+G49,2)</f>
        <v>19.22</v>
      </c>
      <c r="I49" s="167">
        <f t="shared" ref="I49:I56" si="11">H49*F49</f>
        <v>576.59999999999991</v>
      </c>
      <c r="J49" s="151"/>
    </row>
    <row r="50" spans="1:10" ht="60" x14ac:dyDescent="0.25">
      <c r="A50" s="165" t="s">
        <v>43</v>
      </c>
      <c r="B50" s="165" t="s">
        <v>392</v>
      </c>
      <c r="C50" s="165" t="s">
        <v>22</v>
      </c>
      <c r="D50" s="165" t="s">
        <v>393</v>
      </c>
      <c r="E50" s="166" t="s">
        <v>33</v>
      </c>
      <c r="F50" s="167">
        <v>1</v>
      </c>
      <c r="G50" s="167">
        <v>554.59</v>
      </c>
      <c r="H50" s="167">
        <f t="shared" si="10"/>
        <v>711.81</v>
      </c>
      <c r="I50" s="167">
        <f t="shared" si="11"/>
        <v>711.81</v>
      </c>
      <c r="J50" s="151"/>
    </row>
    <row r="51" spans="1:10" ht="30" x14ac:dyDescent="0.25">
      <c r="A51" s="165" t="s">
        <v>44</v>
      </c>
      <c r="B51" s="165" t="s">
        <v>232</v>
      </c>
      <c r="C51" s="165" t="s">
        <v>22</v>
      </c>
      <c r="D51" s="165" t="s">
        <v>233</v>
      </c>
      <c r="E51" s="166" t="s">
        <v>33</v>
      </c>
      <c r="F51" s="167">
        <v>1</v>
      </c>
      <c r="G51" s="167">
        <v>3.19</v>
      </c>
      <c r="H51" s="167">
        <f t="shared" si="10"/>
        <v>4.09</v>
      </c>
      <c r="I51" s="167">
        <f t="shared" si="11"/>
        <v>4.09</v>
      </c>
      <c r="J51" s="151"/>
    </row>
    <row r="52" spans="1:10" ht="45" x14ac:dyDescent="0.25">
      <c r="A52" s="165" t="s">
        <v>240</v>
      </c>
      <c r="B52" s="165" t="s">
        <v>230</v>
      </c>
      <c r="C52" s="165" t="s">
        <v>22</v>
      </c>
      <c r="D52" s="165" t="s">
        <v>231</v>
      </c>
      <c r="E52" s="166" t="s">
        <v>33</v>
      </c>
      <c r="F52" s="167">
        <v>1</v>
      </c>
      <c r="G52" s="167">
        <v>34.18</v>
      </c>
      <c r="H52" s="167">
        <f t="shared" si="10"/>
        <v>43.87</v>
      </c>
      <c r="I52" s="167">
        <f t="shared" si="11"/>
        <v>43.87</v>
      </c>
      <c r="J52" s="151"/>
    </row>
    <row r="53" spans="1:10" ht="45" x14ac:dyDescent="0.25">
      <c r="A53" s="165" t="s">
        <v>417</v>
      </c>
      <c r="B53" s="165" t="s">
        <v>236</v>
      </c>
      <c r="C53" s="165" t="s">
        <v>22</v>
      </c>
      <c r="D53" s="165" t="s">
        <v>237</v>
      </c>
      <c r="E53" s="166" t="s">
        <v>33</v>
      </c>
      <c r="F53" s="167">
        <v>1</v>
      </c>
      <c r="G53" s="167">
        <v>10.039999999999999</v>
      </c>
      <c r="H53" s="167">
        <f t="shared" si="10"/>
        <v>12.88</v>
      </c>
      <c r="I53" s="167">
        <f t="shared" si="11"/>
        <v>12.88</v>
      </c>
      <c r="J53" s="151"/>
    </row>
    <row r="54" spans="1:10" ht="45" x14ac:dyDescent="0.25">
      <c r="A54" s="165" t="s">
        <v>418</v>
      </c>
      <c r="B54" s="165" t="s">
        <v>394</v>
      </c>
      <c r="C54" s="165" t="s">
        <v>22</v>
      </c>
      <c r="D54" s="165" t="s">
        <v>395</v>
      </c>
      <c r="E54" s="166" t="s">
        <v>33</v>
      </c>
      <c r="F54" s="167">
        <v>1</v>
      </c>
      <c r="G54" s="167">
        <v>14.96</v>
      </c>
      <c r="H54" s="167">
        <f t="shared" si="10"/>
        <v>19.2</v>
      </c>
      <c r="I54" s="167">
        <f t="shared" si="11"/>
        <v>19.2</v>
      </c>
      <c r="J54" s="151"/>
    </row>
    <row r="55" spans="1:10" ht="30" x14ac:dyDescent="0.25">
      <c r="A55" s="165" t="s">
        <v>419</v>
      </c>
      <c r="B55" s="165" t="s">
        <v>396</v>
      </c>
      <c r="C55" s="165" t="s">
        <v>22</v>
      </c>
      <c r="D55" s="165" t="s">
        <v>397</v>
      </c>
      <c r="E55" s="166" t="s">
        <v>33</v>
      </c>
      <c r="F55" s="167">
        <v>2</v>
      </c>
      <c r="G55" s="167">
        <v>17.010000000000002</v>
      </c>
      <c r="H55" s="167">
        <f t="shared" si="10"/>
        <v>21.83</v>
      </c>
      <c r="I55" s="167">
        <f t="shared" si="11"/>
        <v>43.66</v>
      </c>
      <c r="J55" s="151"/>
    </row>
    <row r="56" spans="1:10" ht="45" x14ac:dyDescent="0.25">
      <c r="A56" s="165" t="s">
        <v>420</v>
      </c>
      <c r="B56" s="165" t="s">
        <v>238</v>
      </c>
      <c r="C56" s="165" t="s">
        <v>22</v>
      </c>
      <c r="D56" s="165" t="s">
        <v>239</v>
      </c>
      <c r="E56" s="166" t="s">
        <v>7</v>
      </c>
      <c r="F56" s="167">
        <v>10</v>
      </c>
      <c r="G56" s="167">
        <v>18.63</v>
      </c>
      <c r="H56" s="167">
        <f t="shared" si="10"/>
        <v>23.91</v>
      </c>
      <c r="I56" s="167">
        <f t="shared" si="11"/>
        <v>239.1</v>
      </c>
      <c r="J56" s="151"/>
    </row>
    <row r="57" spans="1:10" s="164" customFormat="1" x14ac:dyDescent="0.25">
      <c r="A57" s="160">
        <v>11</v>
      </c>
      <c r="B57" s="161"/>
      <c r="C57" s="161"/>
      <c r="D57" s="161" t="s">
        <v>398</v>
      </c>
      <c r="E57" s="162"/>
      <c r="F57" s="163"/>
      <c r="G57" s="163"/>
      <c r="H57" s="163"/>
      <c r="I57" s="163">
        <f>SUM(I58:I59)</f>
        <v>854.98500000000001</v>
      </c>
    </row>
    <row r="58" spans="1:10" ht="30" x14ac:dyDescent="0.25">
      <c r="A58" s="165" t="s">
        <v>34</v>
      </c>
      <c r="B58" s="165" t="s">
        <v>399</v>
      </c>
      <c r="C58" s="165" t="s">
        <v>22</v>
      </c>
      <c r="D58" s="165" t="s">
        <v>400</v>
      </c>
      <c r="E58" s="166" t="s">
        <v>7</v>
      </c>
      <c r="F58" s="167">
        <v>15</v>
      </c>
      <c r="G58" s="167">
        <v>32.67</v>
      </c>
      <c r="H58" s="167">
        <f t="shared" ref="H58:H59" si="12">TRUNC(G58*$F$2+G58,2)</f>
        <v>41.93</v>
      </c>
      <c r="I58" s="167">
        <f t="shared" ref="I58:I59" si="13">H58*F58</f>
        <v>628.95000000000005</v>
      </c>
      <c r="J58" s="151"/>
    </row>
    <row r="59" spans="1:10" x14ac:dyDescent="0.25">
      <c r="A59" s="165" t="s">
        <v>34</v>
      </c>
      <c r="B59" s="165" t="s">
        <v>401</v>
      </c>
      <c r="C59" s="165" t="s">
        <v>5</v>
      </c>
      <c r="D59" s="165" t="s">
        <v>402</v>
      </c>
      <c r="E59" s="166" t="s">
        <v>33</v>
      </c>
      <c r="F59" s="167">
        <v>4.5</v>
      </c>
      <c r="G59" s="167">
        <v>39.14</v>
      </c>
      <c r="H59" s="167">
        <f t="shared" si="12"/>
        <v>50.23</v>
      </c>
      <c r="I59" s="167">
        <f t="shared" si="13"/>
        <v>226.035</v>
      </c>
      <c r="J59" s="151"/>
    </row>
    <row r="60" spans="1:10" s="164" customFormat="1" x14ac:dyDescent="0.25">
      <c r="A60" s="160">
        <v>12</v>
      </c>
      <c r="B60" s="161"/>
      <c r="C60" s="161"/>
      <c r="D60" s="161" t="s">
        <v>262</v>
      </c>
      <c r="E60" s="162"/>
      <c r="F60" s="163"/>
      <c r="G60" s="163"/>
      <c r="H60" s="163"/>
      <c r="I60" s="163">
        <f>SUM(I61:I65)</f>
        <v>119899.19309999999</v>
      </c>
    </row>
    <row r="61" spans="1:10" ht="30" x14ac:dyDescent="0.25">
      <c r="A61" s="165" t="s">
        <v>25</v>
      </c>
      <c r="B61" s="165" t="s">
        <v>227</v>
      </c>
      <c r="C61" s="165" t="s">
        <v>5</v>
      </c>
      <c r="D61" s="165" t="s">
        <v>228</v>
      </c>
      <c r="E61" s="166" t="s">
        <v>12</v>
      </c>
      <c r="F61" s="167">
        <v>33.07</v>
      </c>
      <c r="G61" s="167">
        <v>174.39</v>
      </c>
      <c r="H61" s="167">
        <f t="shared" ref="H61:H65" si="14">TRUNC(G61*$F$2+G61,2)</f>
        <v>223.82</v>
      </c>
      <c r="I61" s="167">
        <f t="shared" ref="I61:I65" si="15">H61*F61</f>
        <v>7401.7273999999998</v>
      </c>
      <c r="J61" s="151"/>
    </row>
    <row r="62" spans="1:10" ht="30" x14ac:dyDescent="0.25">
      <c r="A62" s="165" t="s">
        <v>26</v>
      </c>
      <c r="B62" s="165" t="s">
        <v>226</v>
      </c>
      <c r="C62" s="165" t="s">
        <v>22</v>
      </c>
      <c r="D62" s="165" t="s">
        <v>198</v>
      </c>
      <c r="E62" s="166" t="s">
        <v>7</v>
      </c>
      <c r="F62" s="167">
        <v>220.89</v>
      </c>
      <c r="G62" s="167">
        <v>191.74</v>
      </c>
      <c r="H62" s="167">
        <f t="shared" si="14"/>
        <v>246.09</v>
      </c>
      <c r="I62" s="167">
        <f t="shared" si="15"/>
        <v>54358.820099999997</v>
      </c>
      <c r="J62" s="151"/>
    </row>
    <row r="63" spans="1:10" x14ac:dyDescent="0.25">
      <c r="A63" s="165" t="s">
        <v>27</v>
      </c>
      <c r="B63" s="165" t="s">
        <v>403</v>
      </c>
      <c r="C63" s="165" t="s">
        <v>22</v>
      </c>
      <c r="D63" s="165" t="s">
        <v>404</v>
      </c>
      <c r="E63" s="166" t="s">
        <v>7</v>
      </c>
      <c r="F63" s="167">
        <v>392.03</v>
      </c>
      <c r="G63" s="167">
        <v>101.89</v>
      </c>
      <c r="H63" s="167">
        <f t="shared" si="14"/>
        <v>130.77000000000001</v>
      </c>
      <c r="I63" s="167">
        <f t="shared" si="15"/>
        <v>51265.763100000004</v>
      </c>
      <c r="J63" s="151"/>
    </row>
    <row r="64" spans="1:10" ht="30" x14ac:dyDescent="0.25">
      <c r="A64" s="165" t="s">
        <v>255</v>
      </c>
      <c r="B64" s="165" t="s">
        <v>405</v>
      </c>
      <c r="C64" s="165" t="s">
        <v>22</v>
      </c>
      <c r="D64" s="165" t="s">
        <v>406</v>
      </c>
      <c r="E64" s="166" t="s">
        <v>33</v>
      </c>
      <c r="F64" s="167">
        <v>6</v>
      </c>
      <c r="G64" s="167">
        <v>138.46</v>
      </c>
      <c r="H64" s="167">
        <f t="shared" si="14"/>
        <v>177.71</v>
      </c>
      <c r="I64" s="167">
        <f t="shared" si="15"/>
        <v>1066.26</v>
      </c>
      <c r="J64" s="151"/>
    </row>
    <row r="65" spans="1:10" x14ac:dyDescent="0.25">
      <c r="A65" s="165" t="s">
        <v>256</v>
      </c>
      <c r="B65" s="165" t="s">
        <v>407</v>
      </c>
      <c r="C65" s="165" t="s">
        <v>22</v>
      </c>
      <c r="D65" s="165" t="s">
        <v>408</v>
      </c>
      <c r="E65" s="166" t="s">
        <v>12</v>
      </c>
      <c r="F65" s="167">
        <v>22.15</v>
      </c>
      <c r="G65" s="167">
        <v>204.25</v>
      </c>
      <c r="H65" s="167">
        <f t="shared" si="14"/>
        <v>262.14999999999998</v>
      </c>
      <c r="I65" s="167">
        <f t="shared" si="15"/>
        <v>5806.6224999999995</v>
      </c>
      <c r="J65" s="151"/>
    </row>
    <row r="66" spans="1:10" s="158" customFormat="1" x14ac:dyDescent="0.25">
      <c r="A66" s="168"/>
      <c r="B66" s="168"/>
      <c r="C66" s="192" t="s">
        <v>61</v>
      </c>
      <c r="D66" s="192"/>
      <c r="E66" s="192"/>
      <c r="F66" s="192"/>
      <c r="G66" s="192"/>
      <c r="H66" s="192"/>
      <c r="I66" s="169">
        <f>I8+I10+I17+I26+I29+I31+I33+I37+I39+I48+I57+I60</f>
        <v>295802.6972</v>
      </c>
    </row>
    <row r="67" spans="1:10" x14ac:dyDescent="0.25">
      <c r="A67" s="184" t="s">
        <v>409</v>
      </c>
      <c r="B67" s="184"/>
      <c r="C67" s="184"/>
      <c r="D67" s="184"/>
      <c r="E67" s="184"/>
      <c r="F67" s="184"/>
      <c r="G67" s="184"/>
      <c r="H67" s="184"/>
      <c r="I67" s="184"/>
    </row>
  </sheetData>
  <autoFilter ref="H1:H67"/>
  <mergeCells count="11">
    <mergeCell ref="A4:B4"/>
    <mergeCell ref="C4:D4"/>
    <mergeCell ref="A7:I7"/>
    <mergeCell ref="A67:I67"/>
    <mergeCell ref="A1:D1"/>
    <mergeCell ref="H1:I1"/>
    <mergeCell ref="A2:D2"/>
    <mergeCell ref="H2:I2"/>
    <mergeCell ref="A3:B3"/>
    <mergeCell ref="A5:I5"/>
    <mergeCell ref="C66:H66"/>
  </mergeCells>
  <conditionalFormatting sqref="H9:I9 H11:I16 H18:I25 H27:I28 H30:I30 H32:I32 H34:I36 H38:I38 H40:I47 H49:I56 H58:I59 H61:I65">
    <cfRule type="expression" dxfId="4" priority="1">
      <formula>EVEN(ROW())=ROW()</formula>
    </cfRule>
    <cfRule type="expression" dxfId="3" priority="2">
      <formula>EVEN((lin))=ROW()</formula>
    </cfRule>
  </conditionalFormatting>
  <conditionalFormatting sqref="A9:G9 A58:G59 A38:G38 A32:G32 A30:G30 A11:G16 A18:G25 A27:G28 A34:G36 A40:G47 A49:G56 A61:G65">
    <cfRule type="expression" dxfId="2" priority="3">
      <formula>EVEN(ROW())=ROW()</formula>
    </cfRule>
    <cfRule type="expression" dxfId="1" priority="4">
      <formula>EVEN((lin))=ROW()</formula>
    </cfRule>
  </conditionalFormatting>
  <pageMargins left="0.7" right="0.7" top="0.93520833333333331" bottom="0.75" header="0.3" footer="0.3"/>
  <pageSetup paperSize="9" scale="60" fitToHeight="0" orientation="portrait" r:id="rId1"/>
  <headerFooter>
    <oddHeader>&amp;L&amp;G&amp;R&amp;G</oddHeader>
    <oddFooter>&amp;L&amp;9&amp;K01+048Superintendência Administrativa
Coordenadoria de Obras e Reformas.
Fone: 3613 5474 / 5431 – geobras@ses.mt.gov.br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80"/>
  <sheetViews>
    <sheetView showGridLines="0" showWhiteSpace="0" view="pageBreakPreview" zoomScale="96" zoomScaleNormal="100" zoomScaleSheetLayoutView="96" workbookViewId="0">
      <selection activeCell="G20" sqref="G20"/>
    </sheetView>
  </sheetViews>
  <sheetFormatPr defaultColWidth="9.125" defaultRowHeight="12.75" outlineLevelRow="1" x14ac:dyDescent="0.25"/>
  <cols>
    <col min="1" max="1" width="10.75" style="21" customWidth="1"/>
    <col min="2" max="2" width="55.875" style="18" customWidth="1"/>
    <col min="3" max="3" width="12.75" style="18" customWidth="1"/>
    <col min="4" max="4" width="13" style="21" bestFit="1" customWidth="1"/>
    <col min="5" max="5" width="11.125" style="18" customWidth="1"/>
    <col min="6" max="6" width="9.125" style="18"/>
    <col min="7" max="7" width="20.75" style="57" customWidth="1"/>
    <col min="8" max="16384" width="9.125" style="18"/>
  </cols>
  <sheetData>
    <row r="1" spans="1:7" x14ac:dyDescent="0.25">
      <c r="A1" s="17" t="s">
        <v>130</v>
      </c>
      <c r="B1" s="193" t="s">
        <v>473</v>
      </c>
      <c r="C1" s="193"/>
      <c r="D1" s="193"/>
    </row>
    <row r="2" spans="1:7" s="39" customFormat="1" x14ac:dyDescent="0.25">
      <c r="A2" s="50" t="s">
        <v>131</v>
      </c>
      <c r="B2" s="51" t="str">
        <f>'Planilha Orçamentária '!C3</f>
        <v>Cuiabá-MT</v>
      </c>
      <c r="C2" s="51"/>
      <c r="D2" s="52"/>
      <c r="G2" s="122"/>
    </row>
    <row r="3" spans="1:7" s="39" customFormat="1" x14ac:dyDescent="0.25">
      <c r="A3" s="53" t="s">
        <v>134</v>
      </c>
      <c r="B3" s="54" t="s">
        <v>474</v>
      </c>
      <c r="C3" s="54"/>
      <c r="D3" s="55"/>
      <c r="G3" s="122"/>
    </row>
    <row r="4" spans="1:7" x14ac:dyDescent="0.25">
      <c r="A4" s="19" t="s">
        <v>132</v>
      </c>
      <c r="B4" s="23">
        <f>'Planilha Orçamentária '!F2</f>
        <v>0.28349999999999997</v>
      </c>
      <c r="C4" s="22"/>
      <c r="D4" s="56"/>
    </row>
    <row r="5" spans="1:7" x14ac:dyDescent="0.25">
      <c r="A5" s="19" t="s">
        <v>145</v>
      </c>
      <c r="B5" s="119" t="s">
        <v>366</v>
      </c>
      <c r="C5" s="22" t="s">
        <v>146</v>
      </c>
      <c r="D5" s="57" t="s">
        <v>471</v>
      </c>
    </row>
    <row r="6" spans="1:7" ht="13.5" thickBot="1" x14ac:dyDescent="0.3">
      <c r="A6" s="26"/>
      <c r="B6" s="58"/>
      <c r="C6" s="131"/>
      <c r="D6" s="145"/>
    </row>
    <row r="7" spans="1:7" ht="13.5" thickTop="1" x14ac:dyDescent="0.25">
      <c r="A7" s="194" t="s">
        <v>147</v>
      </c>
      <c r="B7" s="194"/>
      <c r="C7" s="194"/>
      <c r="D7" s="194"/>
    </row>
    <row r="8" spans="1:7" s="21" customFormat="1" x14ac:dyDescent="0.25">
      <c r="A8" s="59" t="s">
        <v>137</v>
      </c>
      <c r="B8" s="59" t="s">
        <v>64</v>
      </c>
      <c r="C8" s="60" t="s">
        <v>139</v>
      </c>
      <c r="D8" s="128" t="s">
        <v>138</v>
      </c>
      <c r="G8" s="57"/>
    </row>
    <row r="9" spans="1:7" s="21" customFormat="1" outlineLevel="1" x14ac:dyDescent="0.25">
      <c r="A9" s="130" t="str">
        <f>'Planilha Orçamentária '!A8</f>
        <v>1</v>
      </c>
      <c r="B9" s="130" t="str">
        <f>'Planilha Orçamentária '!D8</f>
        <v>ADMINISTRAÇÃO DE OBRA</v>
      </c>
      <c r="C9" s="61">
        <f t="shared" ref="C9:C20" si="0">D9/$D$21</f>
        <v>6.1351908457175496E-2</v>
      </c>
      <c r="D9" s="173">
        <f>'Planilha Orçamentária '!I8</f>
        <v>18148.060000000001</v>
      </c>
      <c r="G9" s="57"/>
    </row>
    <row r="10" spans="1:7" s="21" customFormat="1" outlineLevel="1" x14ac:dyDescent="0.25">
      <c r="A10" s="130">
        <f>'Planilha Orçamentária '!A10</f>
        <v>2</v>
      </c>
      <c r="B10" s="130" t="str">
        <f>'Planilha Orçamentária '!D10</f>
        <v>SERVIÇOS PRELIMINARES</v>
      </c>
      <c r="C10" s="61">
        <f t="shared" si="0"/>
        <v>4.3592874987483383E-2</v>
      </c>
      <c r="D10" s="173">
        <f>'Planilha Orçamentária '!I10</f>
        <v>12894.890000000001</v>
      </c>
      <c r="E10" s="62"/>
      <c r="G10" s="57"/>
    </row>
    <row r="11" spans="1:7" outlineLevel="1" x14ac:dyDescent="0.25">
      <c r="A11" s="130">
        <f>'Planilha Orçamentária '!A17</f>
        <v>3</v>
      </c>
      <c r="B11" s="130" t="str">
        <f>'Planilha Orçamentária '!D17</f>
        <v>INSTALAÇÕES PROVISÓRIAS</v>
      </c>
      <c r="C11" s="61">
        <f t="shared" si="0"/>
        <v>0.10138070640959659</v>
      </c>
      <c r="D11" s="173">
        <f>'Planilha Orçamentária '!I17</f>
        <v>29988.686399999999</v>
      </c>
      <c r="E11" s="62"/>
    </row>
    <row r="12" spans="1:7" outlineLevel="1" x14ac:dyDescent="0.25">
      <c r="A12" s="130">
        <f>'Planilha Orçamentária '!A26</f>
        <v>4</v>
      </c>
      <c r="B12" s="130" t="str">
        <f>'Planilha Orçamentária '!D26</f>
        <v>LIMPEZA DA OBRA</v>
      </c>
      <c r="C12" s="61">
        <f t="shared" si="0"/>
        <v>1.247361445627819E-2</v>
      </c>
      <c r="D12" s="173">
        <f>'Planilha Orçamentária '!I26</f>
        <v>3689.7287999999999</v>
      </c>
      <c r="E12" s="62"/>
    </row>
    <row r="13" spans="1:7" outlineLevel="1" x14ac:dyDescent="0.25">
      <c r="A13" s="130">
        <f>'Planilha Orçamentária '!A29</f>
        <v>5</v>
      </c>
      <c r="B13" s="130" t="str">
        <f>'Planilha Orçamentária '!D29</f>
        <v>MOVIMENTAÇÃO DE TERRA</v>
      </c>
      <c r="C13" s="61">
        <f t="shared" si="0"/>
        <v>1.1393486374200647E-3</v>
      </c>
      <c r="D13" s="173">
        <f>'Planilha Orçamentária '!I29</f>
        <v>337.0224</v>
      </c>
      <c r="E13" s="63"/>
    </row>
    <row r="14" spans="1:7" outlineLevel="1" x14ac:dyDescent="0.25">
      <c r="A14" s="130">
        <f>'Planilha Orçamentária '!A31</f>
        <v>6</v>
      </c>
      <c r="B14" s="130" t="str">
        <f>'Planilha Orçamentária '!D31</f>
        <v>ALVENARIAS E DIVISÓRIAS</v>
      </c>
      <c r="C14" s="61">
        <f t="shared" si="0"/>
        <v>2.384264939691023E-3</v>
      </c>
      <c r="D14" s="173">
        <f>'Planilha Orçamentária '!I31</f>
        <v>705.27199999999993</v>
      </c>
      <c r="E14" s="63"/>
    </row>
    <row r="15" spans="1:7" outlineLevel="1" x14ac:dyDescent="0.25">
      <c r="A15" s="130">
        <f>'Planilha Orçamentária '!A33</f>
        <v>7</v>
      </c>
      <c r="B15" s="130" t="str">
        <f>'Planilha Orçamentária '!D33</f>
        <v>REVESTIMENTO</v>
      </c>
      <c r="C15" s="61">
        <f t="shared" si="0"/>
        <v>2.4859277719932838E-2</v>
      </c>
      <c r="D15" s="173">
        <f>'Planilha Orçamentária '!I33</f>
        <v>7353.4413999999997</v>
      </c>
      <c r="E15" s="63"/>
    </row>
    <row r="16" spans="1:7" outlineLevel="1" x14ac:dyDescent="0.25">
      <c r="A16" s="130">
        <f>'Planilha Orçamentária '!A37</f>
        <v>8</v>
      </c>
      <c r="B16" s="130" t="str">
        <f>'Planilha Orçamentária '!D37</f>
        <v>PINTURA</v>
      </c>
      <c r="C16" s="61">
        <f t="shared" si="0"/>
        <v>6.4061789089055006E-3</v>
      </c>
      <c r="D16" s="173">
        <f>'Planilha Orçamentária '!I37</f>
        <v>1894.9650000000001</v>
      </c>
      <c r="E16" s="63"/>
    </row>
    <row r="17" spans="1:7" outlineLevel="1" x14ac:dyDescent="0.25">
      <c r="A17" s="130">
        <f>'Planilha Orçamentária '!A39</f>
        <v>9</v>
      </c>
      <c r="B17" s="130" t="str">
        <f>'Planilha Orçamentária '!D39</f>
        <v>PAVIMENTAÇÕES</v>
      </c>
      <c r="C17" s="61">
        <f t="shared" si="0"/>
        <v>0.33260427991797231</v>
      </c>
      <c r="D17" s="173">
        <f>'Planilha Orçamentária '!I39</f>
        <v>98385.243100000007</v>
      </c>
      <c r="E17" s="63"/>
    </row>
    <row r="18" spans="1:7" outlineLevel="1" x14ac:dyDescent="0.25">
      <c r="A18" s="130">
        <f>'Planilha Orçamentária '!A48</f>
        <v>10</v>
      </c>
      <c r="B18" s="130" t="str">
        <f>'Planilha Orçamentária '!D48</f>
        <v>INSTALAÇÕES HIDROSSANITÁRIAS</v>
      </c>
      <c r="C18" s="61">
        <f t="shared" si="0"/>
        <v>5.5821330083531094E-3</v>
      </c>
      <c r="D18" s="173">
        <f>'Planilha Orçamentária '!I48</f>
        <v>1651.2099999999998</v>
      </c>
      <c r="E18" s="63"/>
    </row>
    <row r="19" spans="1:7" outlineLevel="1" x14ac:dyDescent="0.25">
      <c r="A19" s="130">
        <f>'Planilha Orçamentária '!A57</f>
        <v>11</v>
      </c>
      <c r="B19" s="130" t="str">
        <f>'Planilha Orçamentária '!D57</f>
        <v>DRENAGEM</v>
      </c>
      <c r="C19" s="61">
        <f t="shared" si="0"/>
        <v>2.8903894659957144E-3</v>
      </c>
      <c r="D19" s="173">
        <f>'Planilha Orçamentária '!I57</f>
        <v>854.98500000000001</v>
      </c>
      <c r="E19" s="63"/>
      <c r="G19" s="123"/>
    </row>
    <row r="20" spans="1:7" ht="13.5" outlineLevel="1" thickBot="1" x14ac:dyDescent="0.3">
      <c r="A20" s="130">
        <f>'Planilha Orçamentária '!A60</f>
        <v>12</v>
      </c>
      <c r="B20" s="130" t="str">
        <f>'Planilha Orçamentária '!D60</f>
        <v>ACESSIBILIDADE</v>
      </c>
      <c r="C20" s="61">
        <f t="shared" si="0"/>
        <v>0.40533502309119579</v>
      </c>
      <c r="D20" s="173">
        <f>'Planilha Orçamentária '!I60</f>
        <v>119899.19309999999</v>
      </c>
      <c r="E20" s="63"/>
      <c r="G20" s="123"/>
    </row>
    <row r="21" spans="1:7" ht="13.5" thickTop="1" x14ac:dyDescent="0.25">
      <c r="A21" s="64"/>
      <c r="B21" s="65" t="s">
        <v>143</v>
      </c>
      <c r="C21" s="66">
        <f>SUM(C9:C20)</f>
        <v>1</v>
      </c>
      <c r="D21" s="67">
        <f>SUM(D9:D20)</f>
        <v>295802.6972</v>
      </c>
    </row>
    <row r="22" spans="1:7" x14ac:dyDescent="0.25">
      <c r="A22" s="195" t="str">
        <f>'Planilha Orçamentária '!A67:I67</f>
        <v>(Duzentos e noventa e cinco mil, oitocentos e dois reais e setenta centavos)</v>
      </c>
      <c r="B22" s="195"/>
      <c r="C22" s="195"/>
      <c r="D22" s="195"/>
    </row>
    <row r="23" spans="1:7" x14ac:dyDescent="0.25">
      <c r="A23" s="68"/>
      <c r="B23" s="68"/>
      <c r="C23" s="68"/>
      <c r="D23" s="69"/>
    </row>
    <row r="24" spans="1:7" x14ac:dyDescent="0.25">
      <c r="A24" s="18"/>
      <c r="D24" s="18"/>
    </row>
    <row r="25" spans="1:7" x14ac:dyDescent="0.25">
      <c r="A25" s="18"/>
      <c r="D25" s="18"/>
    </row>
    <row r="34" spans="1:4" x14ac:dyDescent="0.25">
      <c r="A34" s="18"/>
      <c r="D34" s="18"/>
    </row>
    <row r="35" spans="1:4" x14ac:dyDescent="0.25">
      <c r="A35" s="18"/>
      <c r="D35" s="18"/>
    </row>
    <row r="50" spans="1:4" x14ac:dyDescent="0.25">
      <c r="A50" s="18"/>
      <c r="D50" s="18"/>
    </row>
    <row r="51" spans="1:4" x14ac:dyDescent="0.25">
      <c r="A51" s="18"/>
      <c r="D51" s="18"/>
    </row>
    <row r="70" spans="3:4" x14ac:dyDescent="0.25">
      <c r="C70" s="70"/>
      <c r="D70" s="70"/>
    </row>
    <row r="71" spans="3:4" x14ac:dyDescent="0.25">
      <c r="C71" s="70"/>
      <c r="D71" s="70"/>
    </row>
    <row r="72" spans="3:4" x14ac:dyDescent="0.25">
      <c r="C72" s="70"/>
      <c r="D72" s="70"/>
    </row>
    <row r="73" spans="3:4" x14ac:dyDescent="0.25">
      <c r="C73" s="70"/>
      <c r="D73" s="71"/>
    </row>
    <row r="74" spans="3:4" x14ac:dyDescent="0.25">
      <c r="C74" s="70"/>
      <c r="D74" s="71"/>
    </row>
    <row r="75" spans="3:4" x14ac:dyDescent="0.25">
      <c r="C75" s="70"/>
      <c r="D75" s="71"/>
    </row>
    <row r="76" spans="3:4" x14ac:dyDescent="0.25">
      <c r="C76" s="70"/>
      <c r="D76" s="71"/>
    </row>
    <row r="77" spans="3:4" x14ac:dyDescent="0.25">
      <c r="C77" s="70"/>
      <c r="D77" s="71"/>
    </row>
    <row r="78" spans="3:4" x14ac:dyDescent="0.25">
      <c r="C78" s="70"/>
      <c r="D78" s="71"/>
    </row>
    <row r="79" spans="3:4" x14ac:dyDescent="0.25">
      <c r="C79" s="70"/>
      <c r="D79" s="71"/>
    </row>
    <row r="80" spans="3:4" x14ac:dyDescent="0.25">
      <c r="C80" s="70"/>
      <c r="D80" s="71"/>
    </row>
  </sheetData>
  <mergeCells count="3">
    <mergeCell ref="B1:D1"/>
    <mergeCell ref="A7:D7"/>
    <mergeCell ref="A22:D22"/>
  </mergeCells>
  <pageMargins left="0.51181102362204722" right="0.51181102362204722" top="1.1875" bottom="0.9055118110236221" header="0.31496062992125984" footer="0.31496062992125984"/>
  <pageSetup paperSize="9" scale="95" orientation="portrait" r:id="rId1"/>
  <headerFooter>
    <oddHeader>&amp;L&amp;G&amp;R&amp;G</oddHeader>
    <oddFooter xml:space="preserve">&amp;L&amp;9&amp;K00-045
Superintendência Administrativa
Coordenadoria de Obras e Reformas.
Fone: 3613 5474 / 5431 – geobras@ses.mt.gov.br&amp;C&amp;9&amp;K00-045&amp;P / &amp;N&amp;R&amp;7&amp;K00-045&amp;A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view="pageLayout" topLeftCell="A7" zoomScaleNormal="100" workbookViewId="0">
      <selection activeCell="H21" sqref="H21"/>
    </sheetView>
  </sheetViews>
  <sheetFormatPr defaultColWidth="9.125" defaultRowHeight="15" x14ac:dyDescent="0.25"/>
  <cols>
    <col min="1" max="1" width="12.75" style="2" customWidth="1"/>
    <col min="2" max="2" width="47.875" style="2" customWidth="1"/>
    <col min="3" max="3" width="15.125" style="2" customWidth="1"/>
    <col min="4" max="4" width="20" style="2" customWidth="1"/>
    <col min="5" max="16384" width="9.125" style="2"/>
  </cols>
  <sheetData>
    <row r="1" spans="1:4" ht="15.75" thickBot="1" x14ac:dyDescent="0.3">
      <c r="A1" s="201" t="s">
        <v>62</v>
      </c>
      <c r="B1" s="202"/>
      <c r="C1" s="202"/>
      <c r="D1" s="203"/>
    </row>
    <row r="2" spans="1:4" x14ac:dyDescent="0.25">
      <c r="A2" s="204" t="s">
        <v>63</v>
      </c>
      <c r="B2" s="206" t="s">
        <v>64</v>
      </c>
      <c r="C2" s="206" t="s">
        <v>65</v>
      </c>
      <c r="D2" s="208"/>
    </row>
    <row r="3" spans="1:4" ht="15.75" thickBot="1" x14ac:dyDescent="0.3">
      <c r="A3" s="205"/>
      <c r="B3" s="207"/>
      <c r="C3" s="3" t="s">
        <v>66</v>
      </c>
      <c r="D3" s="4" t="s">
        <v>67</v>
      </c>
    </row>
    <row r="4" spans="1:4" x14ac:dyDescent="0.25">
      <c r="A4" s="196" t="s">
        <v>68</v>
      </c>
      <c r="B4" s="197"/>
      <c r="C4" s="197"/>
      <c r="D4" s="198"/>
    </row>
    <row r="5" spans="1:4" x14ac:dyDescent="0.25">
      <c r="A5" s="5" t="s">
        <v>69</v>
      </c>
      <c r="B5" s="6" t="s">
        <v>70</v>
      </c>
      <c r="C5" s="7">
        <v>0</v>
      </c>
      <c r="D5" s="8">
        <v>0</v>
      </c>
    </row>
    <row r="6" spans="1:4" x14ac:dyDescent="0.25">
      <c r="A6" s="5" t="s">
        <v>71</v>
      </c>
      <c r="B6" s="6" t="s">
        <v>72</v>
      </c>
      <c r="C6" s="7">
        <v>1.4999999999999999E-2</v>
      </c>
      <c r="D6" s="8">
        <v>1.4999999999999999E-2</v>
      </c>
    </row>
    <row r="7" spans="1:4" x14ac:dyDescent="0.25">
      <c r="A7" s="5" t="s">
        <v>73</v>
      </c>
      <c r="B7" s="6" t="s">
        <v>74</v>
      </c>
      <c r="C7" s="7">
        <v>0.01</v>
      </c>
      <c r="D7" s="8">
        <v>0.01</v>
      </c>
    </row>
    <row r="8" spans="1:4" x14ac:dyDescent="0.25">
      <c r="A8" s="5" t="s">
        <v>75</v>
      </c>
      <c r="B8" s="6" t="s">
        <v>76</v>
      </c>
      <c r="C8" s="7">
        <v>2E-3</v>
      </c>
      <c r="D8" s="8">
        <v>2E-3</v>
      </c>
    </row>
    <row r="9" spans="1:4" x14ac:dyDescent="0.25">
      <c r="A9" s="5" t="s">
        <v>77</v>
      </c>
      <c r="B9" s="6" t="s">
        <v>78</v>
      </c>
      <c r="C9" s="7">
        <v>6.0000000000000001E-3</v>
      </c>
      <c r="D9" s="8">
        <v>6.0000000000000001E-3</v>
      </c>
    </row>
    <row r="10" spans="1:4" x14ac:dyDescent="0.25">
      <c r="A10" s="5" t="s">
        <v>79</v>
      </c>
      <c r="B10" s="6" t="s">
        <v>80</v>
      </c>
      <c r="C10" s="7">
        <v>2.5000000000000001E-2</v>
      </c>
      <c r="D10" s="8">
        <v>2.5000000000000001E-2</v>
      </c>
    </row>
    <row r="11" spans="1:4" x14ac:dyDescent="0.25">
      <c r="A11" s="5" t="s">
        <v>81</v>
      </c>
      <c r="B11" s="6" t="s">
        <v>82</v>
      </c>
      <c r="C11" s="7">
        <v>0.03</v>
      </c>
      <c r="D11" s="8">
        <v>0.03</v>
      </c>
    </row>
    <row r="12" spans="1:4" x14ac:dyDescent="0.25">
      <c r="A12" s="5" t="s">
        <v>83</v>
      </c>
      <c r="B12" s="6" t="s">
        <v>84</v>
      </c>
      <c r="C12" s="7">
        <v>0.08</v>
      </c>
      <c r="D12" s="8">
        <v>0.08</v>
      </c>
    </row>
    <row r="13" spans="1:4" x14ac:dyDescent="0.25">
      <c r="A13" s="5" t="s">
        <v>85</v>
      </c>
      <c r="B13" s="6" t="s">
        <v>86</v>
      </c>
      <c r="C13" s="7">
        <v>0</v>
      </c>
      <c r="D13" s="8">
        <v>0</v>
      </c>
    </row>
    <row r="14" spans="1:4" x14ac:dyDescent="0.25">
      <c r="A14" s="9" t="s">
        <v>87</v>
      </c>
      <c r="B14" s="10" t="s">
        <v>36</v>
      </c>
      <c r="C14" s="11">
        <v>0.16800000000000001</v>
      </c>
      <c r="D14" s="12">
        <v>0.16800000000000001</v>
      </c>
    </row>
    <row r="15" spans="1:4" x14ac:dyDescent="0.25">
      <c r="A15" s="196" t="s">
        <v>88</v>
      </c>
      <c r="B15" s="197"/>
      <c r="C15" s="197"/>
      <c r="D15" s="198"/>
    </row>
    <row r="16" spans="1:4" x14ac:dyDescent="0.25">
      <c r="A16" s="5" t="s">
        <v>89</v>
      </c>
      <c r="B16" s="6" t="s">
        <v>90</v>
      </c>
      <c r="C16" s="7">
        <v>0.1777</v>
      </c>
      <c r="D16" s="13" t="s">
        <v>91</v>
      </c>
    </row>
    <row r="17" spans="1:10" x14ac:dyDescent="0.25">
      <c r="A17" s="5" t="s">
        <v>92</v>
      </c>
      <c r="B17" s="6" t="s">
        <v>93</v>
      </c>
      <c r="C17" s="7">
        <v>3.6700000000000003E-2</v>
      </c>
      <c r="D17" s="13" t="s">
        <v>91</v>
      </c>
    </row>
    <row r="18" spans="1:10" x14ac:dyDescent="0.25">
      <c r="A18" s="5" t="s">
        <v>94</v>
      </c>
      <c r="B18" s="6" t="s">
        <v>95</v>
      </c>
      <c r="C18" s="7">
        <v>9.1999999999999998E-3</v>
      </c>
      <c r="D18" s="8">
        <v>7.0000000000000001E-3</v>
      </c>
    </row>
    <row r="19" spans="1:10" x14ac:dyDescent="0.25">
      <c r="A19" s="5" t="s">
        <v>96</v>
      </c>
      <c r="B19" s="6" t="s">
        <v>97</v>
      </c>
      <c r="C19" s="7">
        <v>0.1103</v>
      </c>
      <c r="D19" s="8">
        <v>8.3299999999999999E-2</v>
      </c>
    </row>
    <row r="20" spans="1:10" x14ac:dyDescent="0.25">
      <c r="A20" s="5" t="s">
        <v>98</v>
      </c>
      <c r="B20" s="6" t="s">
        <v>99</v>
      </c>
      <c r="C20" s="7">
        <v>6.9999999999999999E-4</v>
      </c>
      <c r="D20" s="8">
        <v>5.0000000000000001E-4</v>
      </c>
    </row>
    <row r="21" spans="1:10" x14ac:dyDescent="0.25">
      <c r="A21" s="5" t="s">
        <v>100</v>
      </c>
      <c r="B21" s="6" t="s">
        <v>101</v>
      </c>
      <c r="C21" s="7">
        <v>7.4000000000000003E-3</v>
      </c>
      <c r="D21" s="8">
        <v>5.5999999999999999E-3</v>
      </c>
    </row>
    <row r="22" spans="1:10" x14ac:dyDescent="0.25">
      <c r="A22" s="5" t="s">
        <v>102</v>
      </c>
      <c r="B22" s="6" t="s">
        <v>103</v>
      </c>
      <c r="C22" s="7">
        <v>1.0999999999999999E-2</v>
      </c>
      <c r="D22" s="13" t="s">
        <v>91</v>
      </c>
    </row>
    <row r="23" spans="1:10" x14ac:dyDescent="0.25">
      <c r="A23" s="5" t="s">
        <v>104</v>
      </c>
      <c r="B23" s="6" t="s">
        <v>105</v>
      </c>
      <c r="C23" s="7">
        <v>1.1000000000000001E-3</v>
      </c>
      <c r="D23" s="8">
        <v>8.0000000000000004E-4</v>
      </c>
    </row>
    <row r="24" spans="1:10" x14ac:dyDescent="0.25">
      <c r="A24" s="5" t="s">
        <v>106</v>
      </c>
      <c r="B24" s="6" t="s">
        <v>107</v>
      </c>
      <c r="C24" s="7">
        <v>0.13200000000000001</v>
      </c>
      <c r="D24" s="8">
        <v>9.9699999999999997E-2</v>
      </c>
    </row>
    <row r="25" spans="1:10" x14ac:dyDescent="0.25">
      <c r="A25" s="5" t="s">
        <v>108</v>
      </c>
      <c r="B25" s="6" t="s">
        <v>109</v>
      </c>
      <c r="C25" s="7">
        <v>2.9999999999999997E-4</v>
      </c>
      <c r="D25" s="8">
        <v>2.0000000000000001E-4</v>
      </c>
      <c r="J25" s="14"/>
    </row>
    <row r="26" spans="1:10" x14ac:dyDescent="0.25">
      <c r="A26" s="9" t="s">
        <v>110</v>
      </c>
      <c r="B26" s="10" t="s">
        <v>36</v>
      </c>
      <c r="C26" s="11">
        <f>SUM(C16:C25)</f>
        <v>0.48640000000000005</v>
      </c>
      <c r="D26" s="12">
        <v>0.1971</v>
      </c>
    </row>
    <row r="27" spans="1:10" x14ac:dyDescent="0.25">
      <c r="A27" s="196" t="s">
        <v>111</v>
      </c>
      <c r="B27" s="197"/>
      <c r="C27" s="197"/>
      <c r="D27" s="198"/>
    </row>
    <row r="28" spans="1:10" x14ac:dyDescent="0.25">
      <c r="A28" s="5" t="s">
        <v>112</v>
      </c>
      <c r="B28" s="6" t="s">
        <v>113</v>
      </c>
      <c r="C28" s="7">
        <v>7.9399999999999998E-2</v>
      </c>
      <c r="D28" s="8">
        <v>0.06</v>
      </c>
      <c r="J28" s="15"/>
    </row>
    <row r="29" spans="1:10" x14ac:dyDescent="0.25">
      <c r="A29" s="5" t="s">
        <v>114</v>
      </c>
      <c r="B29" s="6" t="s">
        <v>115</v>
      </c>
      <c r="C29" s="7">
        <v>1.9E-3</v>
      </c>
      <c r="D29" s="8">
        <v>1.4E-3</v>
      </c>
    </row>
    <row r="30" spans="1:10" x14ac:dyDescent="0.25">
      <c r="A30" s="5" t="s">
        <v>116</v>
      </c>
      <c r="B30" s="6" t="s">
        <v>117</v>
      </c>
      <c r="C30" s="7">
        <v>8.8999999999999999E-3</v>
      </c>
      <c r="D30" s="8">
        <v>6.7000000000000002E-3</v>
      </c>
    </row>
    <row r="31" spans="1:10" x14ac:dyDescent="0.25">
      <c r="A31" s="5" t="s">
        <v>118</v>
      </c>
      <c r="B31" s="6" t="s">
        <v>119</v>
      </c>
      <c r="C31" s="7">
        <v>4.8300000000000003E-2</v>
      </c>
      <c r="D31" s="8">
        <v>3.6499999999999998E-2</v>
      </c>
    </row>
    <row r="32" spans="1:10" x14ac:dyDescent="0.25">
      <c r="A32" s="5" t="s">
        <v>120</v>
      </c>
      <c r="B32" s="6" t="s">
        <v>121</v>
      </c>
      <c r="C32" s="7">
        <v>6.7000000000000002E-3</v>
      </c>
      <c r="D32" s="8">
        <v>5.0000000000000001E-3</v>
      </c>
    </row>
    <row r="33" spans="1:4" x14ac:dyDescent="0.25">
      <c r="A33" s="9" t="s">
        <v>122</v>
      </c>
      <c r="B33" s="10" t="s">
        <v>36</v>
      </c>
      <c r="C33" s="11">
        <f>SUM(C28:C32)</f>
        <v>0.14520000000000002</v>
      </c>
      <c r="D33" s="12">
        <f>SUM(D28:D32)</f>
        <v>0.1096</v>
      </c>
    </row>
    <row r="34" spans="1:4" x14ac:dyDescent="0.25">
      <c r="A34" s="196" t="s">
        <v>123</v>
      </c>
      <c r="B34" s="197"/>
      <c r="C34" s="197"/>
      <c r="D34" s="198"/>
    </row>
    <row r="35" spans="1:4" x14ac:dyDescent="0.25">
      <c r="A35" s="5" t="s">
        <v>124</v>
      </c>
      <c r="B35" s="6" t="s">
        <v>125</v>
      </c>
      <c r="C35" s="7">
        <v>8.1699999999999995E-2</v>
      </c>
      <c r="D35" s="8">
        <v>3.3099999999999997E-2</v>
      </c>
    </row>
    <row r="36" spans="1:4" ht="24" x14ac:dyDescent="0.25">
      <c r="A36" s="5" t="s">
        <v>126</v>
      </c>
      <c r="B36" s="6" t="s">
        <v>127</v>
      </c>
      <c r="C36" s="7">
        <v>6.7000000000000002E-3</v>
      </c>
      <c r="D36" s="8">
        <v>5.0000000000000001E-3</v>
      </c>
    </row>
    <row r="37" spans="1:4" x14ac:dyDescent="0.25">
      <c r="A37" s="9" t="s">
        <v>128</v>
      </c>
      <c r="B37" s="10" t="s">
        <v>36</v>
      </c>
      <c r="C37" s="11">
        <f>SUM(C35:C36)</f>
        <v>8.8399999999999992E-2</v>
      </c>
      <c r="D37" s="12">
        <f>SUM(D35:D36)</f>
        <v>3.8099999999999995E-2</v>
      </c>
    </row>
    <row r="38" spans="1:4" ht="15.75" thickBot="1" x14ac:dyDescent="0.3">
      <c r="A38" s="199" t="s">
        <v>129</v>
      </c>
      <c r="B38" s="200"/>
      <c r="C38" s="16">
        <f>C14+C26+C33+C37</f>
        <v>0.88800000000000012</v>
      </c>
      <c r="D38" s="16">
        <f>D14+D26+D33+D37</f>
        <v>0.51280000000000003</v>
      </c>
    </row>
  </sheetData>
  <mergeCells count="9">
    <mergeCell ref="A27:D27"/>
    <mergeCell ref="A34:D34"/>
    <mergeCell ref="A38:B38"/>
    <mergeCell ref="A1:D1"/>
    <mergeCell ref="A2:A3"/>
    <mergeCell ref="B2:B3"/>
    <mergeCell ref="C2:D2"/>
    <mergeCell ref="A4:D4"/>
    <mergeCell ref="A15:D15"/>
  </mergeCells>
  <pageMargins left="0.51181102362204722" right="0.51181102362204722" top="1.1182291666666666" bottom="0.78740157480314965" header="0.31496062992125984" footer="0.31496062992125984"/>
  <pageSetup paperSize="9" scale="95" orientation="portrait" r:id="rId1"/>
  <headerFooter>
    <oddHeader>&amp;L&amp;G&amp;R&amp;G</oddHeader>
    <oddFooter>&amp;L&amp;9&amp;K01+049Superintendência Administrativa
Coordenadoria de Obras e Reformas.
Fone: 3613 5474 / 5431 – geobras@ses.mt.gov.br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view="pageBreakPreview" zoomScale="96" zoomScaleNormal="60" zoomScaleSheetLayoutView="96" zoomScalePageLayoutView="70" workbookViewId="0">
      <selection activeCell="M14" sqref="M14"/>
    </sheetView>
  </sheetViews>
  <sheetFormatPr defaultColWidth="9.125" defaultRowHeight="12.75" x14ac:dyDescent="0.25"/>
  <cols>
    <col min="1" max="1" width="10.125" style="21" bestFit="1" customWidth="1"/>
    <col min="2" max="2" width="21.75" style="18" bestFit="1" customWidth="1"/>
    <col min="3" max="3" width="14.25" style="21" bestFit="1" customWidth="1"/>
    <col min="4" max="4" width="10.625" style="49" customWidth="1"/>
    <col min="5" max="5" width="13.375" style="18" customWidth="1"/>
    <col min="6" max="6" width="12" style="18" customWidth="1"/>
    <col min="7" max="7" width="14.25" style="18" customWidth="1"/>
    <col min="8" max="8" width="11.75" style="18" customWidth="1"/>
    <col min="9" max="16384" width="9.125" style="18"/>
  </cols>
  <sheetData>
    <row r="1" spans="1:8" x14ac:dyDescent="0.25">
      <c r="A1" s="17" t="s">
        <v>130</v>
      </c>
      <c r="B1" s="209" t="str">
        <f>RESUMO!B1</f>
        <v>REFORMA DO ABRIGO DE RESÍDUOS SÓLIDOS E DA ACESSIBILIDADE DO PÁTIO EXTERNO DO CERMAC - MT</v>
      </c>
      <c r="C1" s="209"/>
      <c r="D1" s="209"/>
      <c r="E1" s="209"/>
      <c r="F1" s="209"/>
      <c r="G1" s="209"/>
      <c r="H1" s="209"/>
    </row>
    <row r="2" spans="1:8" x14ac:dyDescent="0.25">
      <c r="A2" s="19" t="s">
        <v>131</v>
      </c>
      <c r="B2" s="20" t="str">
        <f>RESUMO!B2</f>
        <v>Cuiabá-MT</v>
      </c>
      <c r="C2" s="22" t="s">
        <v>132</v>
      </c>
      <c r="D2" s="23">
        <f>RESUMO!B4</f>
        <v>0.28349999999999997</v>
      </c>
      <c r="E2" s="24" t="s">
        <v>133</v>
      </c>
      <c r="F2" s="210" t="str">
        <f>RESUMO!B5</f>
        <v>SINAPI - 05/2018 - MT</v>
      </c>
      <c r="G2" s="210"/>
    </row>
    <row r="3" spans="1:8" ht="18" customHeight="1" x14ac:dyDescent="0.25">
      <c r="A3" s="19" t="s">
        <v>134</v>
      </c>
      <c r="B3" s="20" t="str">
        <f>RESUMO!B3</f>
        <v>R. Tem. Thogo da Silva Pereira, n63, Centro Sul</v>
      </c>
      <c r="C3" s="25" t="s">
        <v>135</v>
      </c>
      <c r="D3" s="18" t="str">
        <f>RESUMO!D5</f>
        <v>60 DIAS</v>
      </c>
      <c r="F3" s="210"/>
      <c r="G3" s="210"/>
    </row>
    <row r="4" spans="1:8" ht="13.5" thickBot="1" x14ac:dyDescent="0.3">
      <c r="A4" s="26"/>
      <c r="B4" s="27"/>
      <c r="C4" s="28"/>
      <c r="D4" s="29"/>
      <c r="E4" s="30"/>
      <c r="F4" s="211"/>
      <c r="G4" s="211"/>
      <c r="H4" s="30"/>
    </row>
    <row r="5" spans="1:8" ht="15.75" customHeight="1" thickTop="1" x14ac:dyDescent="0.25">
      <c r="A5" s="218" t="s">
        <v>136</v>
      </c>
      <c r="B5" s="218"/>
      <c r="C5" s="218"/>
      <c r="D5" s="218"/>
      <c r="E5" s="218"/>
      <c r="F5" s="218"/>
      <c r="G5" s="218"/>
      <c r="H5" s="218"/>
    </row>
    <row r="6" spans="1:8" s="21" customFormat="1" ht="12.75" customHeight="1" x14ac:dyDescent="0.25">
      <c r="A6" s="212" t="s">
        <v>137</v>
      </c>
      <c r="B6" s="212" t="s">
        <v>64</v>
      </c>
      <c r="C6" s="212" t="s">
        <v>138</v>
      </c>
      <c r="D6" s="214" t="s">
        <v>139</v>
      </c>
      <c r="E6" s="216" t="s">
        <v>140</v>
      </c>
      <c r="F6" s="217"/>
      <c r="G6" s="216" t="s">
        <v>141</v>
      </c>
      <c r="H6" s="217"/>
    </row>
    <row r="7" spans="1:8" s="21" customFormat="1" x14ac:dyDescent="0.25">
      <c r="A7" s="213"/>
      <c r="B7" s="213"/>
      <c r="C7" s="213"/>
      <c r="D7" s="215"/>
      <c r="E7" s="31" t="s">
        <v>142</v>
      </c>
      <c r="F7" s="32" t="s">
        <v>139</v>
      </c>
      <c r="G7" s="31" t="s">
        <v>142</v>
      </c>
      <c r="H7" s="32" t="s">
        <v>139</v>
      </c>
    </row>
    <row r="8" spans="1:8" s="129" customFormat="1" x14ac:dyDescent="0.25">
      <c r="A8" s="219" t="str">
        <f>'Planilha Orçamentária '!A7:I7</f>
        <v>PLANILHA AMPLIAÇÃO</v>
      </c>
      <c r="B8" s="212"/>
      <c r="C8" s="212"/>
      <c r="D8" s="212"/>
      <c r="E8" s="144"/>
      <c r="F8" s="144"/>
      <c r="G8" s="144"/>
      <c r="H8" s="144"/>
    </row>
    <row r="9" spans="1:8" s="21" customFormat="1" x14ac:dyDescent="0.25">
      <c r="A9" s="21" t="str">
        <f>RESUMO!A9</f>
        <v>1</v>
      </c>
      <c r="B9" s="33" t="str">
        <f>RESUMO!B9</f>
        <v>ADMINISTRAÇÃO DE OBRA</v>
      </c>
      <c r="C9" s="33">
        <f>RESUMO!D9</f>
        <v>18148.060000000001</v>
      </c>
      <c r="D9" s="34">
        <f t="shared" ref="D9:D20" si="0">C9/$C$21</f>
        <v>6.1351908457175496E-2</v>
      </c>
      <c r="E9" s="35">
        <f>C9*F9</f>
        <v>9074.0300000000007</v>
      </c>
      <c r="F9" s="36">
        <v>0.5</v>
      </c>
      <c r="G9" s="35">
        <f>H9*C9</f>
        <v>9074.0300000000007</v>
      </c>
      <c r="H9" s="36">
        <v>0.5</v>
      </c>
    </row>
    <row r="10" spans="1:8" s="21" customFormat="1" x14ac:dyDescent="0.25">
      <c r="A10" s="129">
        <f>RESUMO!A10</f>
        <v>2</v>
      </c>
      <c r="B10" s="33" t="str">
        <f>RESUMO!B10</f>
        <v>SERVIÇOS PRELIMINARES</v>
      </c>
      <c r="C10" s="33">
        <f>RESUMO!D10</f>
        <v>12894.890000000001</v>
      </c>
      <c r="D10" s="34">
        <f t="shared" si="0"/>
        <v>4.3592874987483383E-2</v>
      </c>
      <c r="E10" s="35">
        <f>TRUNC(F10*$C$10,2)</f>
        <v>12894.89</v>
      </c>
      <c r="F10" s="36">
        <v>1</v>
      </c>
      <c r="G10" s="38"/>
      <c r="H10" s="37"/>
    </row>
    <row r="11" spans="1:8" x14ac:dyDescent="0.25">
      <c r="A11" s="129">
        <f>RESUMO!A11</f>
        <v>3</v>
      </c>
      <c r="B11" s="33" t="str">
        <f>RESUMO!B11</f>
        <v>INSTALAÇÕES PROVISÓRIAS</v>
      </c>
      <c r="C11" s="33">
        <f>RESUMO!D11</f>
        <v>29988.686399999999</v>
      </c>
      <c r="D11" s="34">
        <f t="shared" si="0"/>
        <v>0.10138070640959659</v>
      </c>
      <c r="E11" s="35">
        <f>TRUNC(F11*$C$11,2)</f>
        <v>29988.68</v>
      </c>
      <c r="F11" s="36">
        <v>1</v>
      </c>
      <c r="G11" s="38"/>
      <c r="H11" s="37"/>
    </row>
    <row r="12" spans="1:8" x14ac:dyDescent="0.25">
      <c r="A12" s="129">
        <f>RESUMO!A12</f>
        <v>4</v>
      </c>
      <c r="B12" s="33" t="str">
        <f>RESUMO!B12</f>
        <v>LIMPEZA DA OBRA</v>
      </c>
      <c r="C12" s="33">
        <f>RESUMO!D12</f>
        <v>3689.7287999999999</v>
      </c>
      <c r="D12" s="34">
        <f t="shared" si="0"/>
        <v>1.247361445627819E-2</v>
      </c>
      <c r="E12" s="35">
        <f>C12*F12</f>
        <v>3689.7287999999999</v>
      </c>
      <c r="F12" s="36">
        <v>1</v>
      </c>
      <c r="G12" s="38"/>
      <c r="H12" s="37"/>
    </row>
    <row r="13" spans="1:8" x14ac:dyDescent="0.25">
      <c r="A13" s="129">
        <f>RESUMO!A13</f>
        <v>5</v>
      </c>
      <c r="B13" s="33" t="str">
        <f>RESUMO!B13</f>
        <v>MOVIMENTAÇÃO DE TERRA</v>
      </c>
      <c r="C13" s="33">
        <f>RESUMO!D13</f>
        <v>337.0224</v>
      </c>
      <c r="D13" s="34">
        <f t="shared" si="0"/>
        <v>1.1393486374200647E-3</v>
      </c>
      <c r="E13" s="35">
        <f>C13*F13</f>
        <v>337.0224</v>
      </c>
      <c r="F13" s="36">
        <v>1</v>
      </c>
      <c r="G13" s="38"/>
      <c r="H13" s="37"/>
    </row>
    <row r="14" spans="1:8" x14ac:dyDescent="0.25">
      <c r="A14" s="129">
        <f>RESUMO!A14</f>
        <v>6</v>
      </c>
      <c r="B14" s="33" t="str">
        <f>RESUMO!B14</f>
        <v>ALVENARIAS E DIVISÓRIAS</v>
      </c>
      <c r="C14" s="33">
        <f>RESUMO!D14</f>
        <v>705.27199999999993</v>
      </c>
      <c r="D14" s="34">
        <f t="shared" si="0"/>
        <v>2.384264939691023E-3</v>
      </c>
      <c r="E14" s="35">
        <f>C14*F14</f>
        <v>705.27199999999993</v>
      </c>
      <c r="F14" s="36">
        <v>1</v>
      </c>
      <c r="G14" s="38"/>
      <c r="H14" s="37"/>
    </row>
    <row r="15" spans="1:8" x14ac:dyDescent="0.25">
      <c r="A15" s="129">
        <f>RESUMO!A15</f>
        <v>7</v>
      </c>
      <c r="B15" s="33" t="str">
        <f>RESUMO!B15</f>
        <v>REVESTIMENTO</v>
      </c>
      <c r="C15" s="33">
        <f>RESUMO!D15</f>
        <v>7353.4413999999997</v>
      </c>
      <c r="D15" s="34">
        <f t="shared" si="0"/>
        <v>2.4859277719932838E-2</v>
      </c>
      <c r="E15" s="35">
        <f>F15*C15</f>
        <v>2206.03242</v>
      </c>
      <c r="F15" s="36">
        <v>0.3</v>
      </c>
      <c r="G15" s="35">
        <f t="shared" ref="G15:G20" si="1">H15*C15</f>
        <v>5147.4089799999992</v>
      </c>
      <c r="H15" s="36">
        <v>0.7</v>
      </c>
    </row>
    <row r="16" spans="1:8" x14ac:dyDescent="0.25">
      <c r="A16" s="129">
        <f>RESUMO!A16</f>
        <v>8</v>
      </c>
      <c r="B16" s="33" t="str">
        <f>RESUMO!B16</f>
        <v>PINTURA</v>
      </c>
      <c r="C16" s="33">
        <f>RESUMO!D16</f>
        <v>1894.9650000000001</v>
      </c>
      <c r="D16" s="34">
        <f t="shared" si="0"/>
        <v>6.4061789089055006E-3</v>
      </c>
      <c r="E16" s="38"/>
      <c r="F16" s="37"/>
      <c r="G16" s="35">
        <f t="shared" si="1"/>
        <v>1894.9650000000001</v>
      </c>
      <c r="H16" s="36">
        <v>1</v>
      </c>
    </row>
    <row r="17" spans="1:8" x14ac:dyDescent="0.25">
      <c r="A17" s="129">
        <f>RESUMO!A17</f>
        <v>9</v>
      </c>
      <c r="B17" s="33" t="str">
        <f>RESUMO!B17</f>
        <v>PAVIMENTAÇÕES</v>
      </c>
      <c r="C17" s="33">
        <f>RESUMO!D17</f>
        <v>98385.243100000007</v>
      </c>
      <c r="D17" s="34">
        <f t="shared" si="0"/>
        <v>0.33260427991797231</v>
      </c>
      <c r="E17" s="35">
        <f>F17*C17</f>
        <v>39354.097240000003</v>
      </c>
      <c r="F17" s="36">
        <v>0.4</v>
      </c>
      <c r="G17" s="35">
        <f t="shared" si="1"/>
        <v>59031.145860000004</v>
      </c>
      <c r="H17" s="36">
        <v>0.6</v>
      </c>
    </row>
    <row r="18" spans="1:8" ht="25.5" x14ac:dyDescent="0.25">
      <c r="A18" s="129">
        <f>RESUMO!A18</f>
        <v>10</v>
      </c>
      <c r="B18" s="33" t="str">
        <f>RESUMO!B18</f>
        <v>INSTALAÇÕES HIDROSSANITÁRIAS</v>
      </c>
      <c r="C18" s="33">
        <f>RESUMO!D18</f>
        <v>1651.2099999999998</v>
      </c>
      <c r="D18" s="34">
        <f t="shared" si="0"/>
        <v>5.5821330083531094E-3</v>
      </c>
      <c r="E18" s="35">
        <f>F18*C18</f>
        <v>495.36299999999994</v>
      </c>
      <c r="F18" s="36">
        <v>0.3</v>
      </c>
      <c r="G18" s="35">
        <f t="shared" si="1"/>
        <v>1155.8469999999998</v>
      </c>
      <c r="H18" s="36">
        <v>0.7</v>
      </c>
    </row>
    <row r="19" spans="1:8" x14ac:dyDescent="0.25">
      <c r="A19" s="129">
        <f>RESUMO!A19</f>
        <v>11</v>
      </c>
      <c r="B19" s="33" t="str">
        <f>RESUMO!B19</f>
        <v>DRENAGEM</v>
      </c>
      <c r="C19" s="33">
        <f>RESUMO!D19</f>
        <v>854.98500000000001</v>
      </c>
      <c r="D19" s="34">
        <f t="shared" si="0"/>
        <v>2.8903894659957144E-3</v>
      </c>
      <c r="E19" s="35">
        <f>F19*C19</f>
        <v>256.49549999999999</v>
      </c>
      <c r="F19" s="36">
        <v>0.3</v>
      </c>
      <c r="G19" s="35">
        <f t="shared" si="1"/>
        <v>598.48950000000002</v>
      </c>
      <c r="H19" s="36">
        <v>0.7</v>
      </c>
    </row>
    <row r="20" spans="1:8" x14ac:dyDescent="0.25">
      <c r="A20" s="129">
        <f>RESUMO!A20</f>
        <v>12</v>
      </c>
      <c r="B20" s="33" t="str">
        <f>RESUMO!B20</f>
        <v>ACESSIBILIDADE</v>
      </c>
      <c r="C20" s="33">
        <f>RESUMO!D20</f>
        <v>119899.19309999999</v>
      </c>
      <c r="D20" s="34">
        <f t="shared" si="0"/>
        <v>0.40533502309119579</v>
      </c>
      <c r="E20" s="35">
        <f>F20*C20</f>
        <v>59949.596549999995</v>
      </c>
      <c r="F20" s="36">
        <v>0.5</v>
      </c>
      <c r="G20" s="35">
        <f t="shared" si="1"/>
        <v>59949.596549999995</v>
      </c>
      <c r="H20" s="36">
        <v>0.5</v>
      </c>
    </row>
    <row r="21" spans="1:8" x14ac:dyDescent="0.25">
      <c r="A21" s="40"/>
      <c r="B21" s="41" t="s">
        <v>143</v>
      </c>
      <c r="C21" s="42">
        <f>SUM(C9:C20)</f>
        <v>295802.6972</v>
      </c>
      <c r="D21" s="43">
        <f>SUM(D9:D20)</f>
        <v>1</v>
      </c>
      <c r="E21" s="42">
        <f>SUM(E9:E20)</f>
        <v>158951.20791</v>
      </c>
      <c r="F21" s="44">
        <f>E21/$C$21</f>
        <v>0.53735550559408485</v>
      </c>
      <c r="G21" s="42">
        <f>SUM(G9:G20)</f>
        <v>136851.48288999998</v>
      </c>
      <c r="H21" s="44">
        <f>G21/$C$21</f>
        <v>0.46264447276987164</v>
      </c>
    </row>
    <row r="22" spans="1:8" x14ac:dyDescent="0.25">
      <c r="A22" s="45"/>
      <c r="B22" s="41" t="s">
        <v>144</v>
      </c>
      <c r="C22" s="45"/>
      <c r="D22" s="46"/>
      <c r="E22" s="42">
        <f>E21</f>
        <v>158951.20791</v>
      </c>
      <c r="F22" s="44">
        <f>F21</f>
        <v>0.53735550559408485</v>
      </c>
      <c r="G22" s="42">
        <f>G21+E22</f>
        <v>295802.69079999998</v>
      </c>
      <c r="H22" s="44">
        <f>H21+F22</f>
        <v>0.99999997836395649</v>
      </c>
    </row>
    <row r="23" spans="1:8" x14ac:dyDescent="0.25">
      <c r="A23" s="18"/>
      <c r="B23" s="20"/>
      <c r="C23" s="18"/>
      <c r="D23" s="18"/>
      <c r="F23" s="47"/>
      <c r="G23" s="47"/>
      <c r="H23" s="47"/>
    </row>
    <row r="24" spans="1:8" x14ac:dyDescent="0.25">
      <c r="F24" s="47"/>
      <c r="G24" s="47"/>
      <c r="H24" s="47"/>
    </row>
    <row r="27" spans="1:8" s="49" customFormat="1" x14ac:dyDescent="0.25">
      <c r="A27" s="21"/>
      <c r="B27" s="18"/>
      <c r="C27" s="48"/>
      <c r="E27" s="18"/>
      <c r="F27" s="18"/>
      <c r="G27" s="18"/>
      <c r="H27" s="18"/>
    </row>
    <row r="32" spans="1:8" s="49" customFormat="1" x14ac:dyDescent="0.25">
      <c r="A32" s="21"/>
      <c r="B32" s="18"/>
      <c r="C32" s="48"/>
      <c r="E32" s="18"/>
      <c r="F32" s="18"/>
      <c r="G32" s="18"/>
      <c r="H32" s="18"/>
    </row>
  </sheetData>
  <mergeCells count="10">
    <mergeCell ref="A8:D8"/>
    <mergeCell ref="B1:H1"/>
    <mergeCell ref="F2:G4"/>
    <mergeCell ref="A6:A7"/>
    <mergeCell ref="B6:B7"/>
    <mergeCell ref="C6:C7"/>
    <mergeCell ref="D6:D7"/>
    <mergeCell ref="E6:F6"/>
    <mergeCell ref="G6:H6"/>
    <mergeCell ref="A5:H5"/>
  </mergeCells>
  <conditionalFormatting sqref="C1:C1048576">
    <cfRule type="duplicateValues" dxfId="0" priority="93"/>
  </conditionalFormatting>
  <pageMargins left="0.51181102362204722" right="0.51181102362204722" top="1.4285714285714286" bottom="0.9055118110236221" header="0.31496062992125984" footer="0.31496062992125984"/>
  <pageSetup paperSize="9" scale="85" fitToHeight="0" orientation="portrait" r:id="rId1"/>
  <headerFooter>
    <oddHeader>&amp;L&amp;G&amp;R&amp;G</oddHeader>
    <oddFooter xml:space="preserve">&amp;L&amp;"-,Negrito"&amp;9&amp;K00-048Superintendência Administrativa
Coordenadoria de Obras e Reformas.
Fone: 3613 5474 / 5431 – geobras@ses.mt.gov.br&amp;C&amp;9&amp;K00-048&amp;P / &amp;N&amp;R&amp;7&amp;K00-048&amp;A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view="pageBreakPreview" zoomScaleNormal="100" zoomScaleSheetLayoutView="100" zoomScalePageLayoutView="120" workbookViewId="0">
      <selection activeCell="H21" sqref="H21"/>
    </sheetView>
  </sheetViews>
  <sheetFormatPr defaultRowHeight="12.75" x14ac:dyDescent="0.2"/>
  <cols>
    <col min="1" max="1" width="36.125" style="72" customWidth="1"/>
    <col min="2" max="2" width="26.625" style="72" customWidth="1"/>
    <col min="3" max="3" width="15.25" style="72" customWidth="1"/>
    <col min="4" max="256" width="9" style="72"/>
    <col min="257" max="257" width="36.125" style="72" customWidth="1"/>
    <col min="258" max="258" width="26.625" style="72" customWidth="1"/>
    <col min="259" max="259" width="15.25" style="72" customWidth="1"/>
    <col min="260" max="512" width="9" style="72"/>
    <col min="513" max="513" width="36.125" style="72" customWidth="1"/>
    <col min="514" max="514" width="26.625" style="72" customWidth="1"/>
    <col min="515" max="515" width="15.25" style="72" customWidth="1"/>
    <col min="516" max="768" width="9" style="72"/>
    <col min="769" max="769" width="36.125" style="72" customWidth="1"/>
    <col min="770" max="770" width="26.625" style="72" customWidth="1"/>
    <col min="771" max="771" width="15.25" style="72" customWidth="1"/>
    <col min="772" max="1024" width="9" style="72"/>
    <col min="1025" max="1025" width="36.125" style="72" customWidth="1"/>
    <col min="1026" max="1026" width="26.625" style="72" customWidth="1"/>
    <col min="1027" max="1027" width="15.25" style="72" customWidth="1"/>
    <col min="1028" max="1280" width="9" style="72"/>
    <col min="1281" max="1281" width="36.125" style="72" customWidth="1"/>
    <col min="1282" max="1282" width="26.625" style="72" customWidth="1"/>
    <col min="1283" max="1283" width="15.25" style="72" customWidth="1"/>
    <col min="1284" max="1536" width="9" style="72"/>
    <col min="1537" max="1537" width="36.125" style="72" customWidth="1"/>
    <col min="1538" max="1538" width="26.625" style="72" customWidth="1"/>
    <col min="1539" max="1539" width="15.25" style="72" customWidth="1"/>
    <col min="1540" max="1792" width="9" style="72"/>
    <col min="1793" max="1793" width="36.125" style="72" customWidth="1"/>
    <col min="1794" max="1794" width="26.625" style="72" customWidth="1"/>
    <col min="1795" max="1795" width="15.25" style="72" customWidth="1"/>
    <col min="1796" max="2048" width="9" style="72"/>
    <col min="2049" max="2049" width="36.125" style="72" customWidth="1"/>
    <col min="2050" max="2050" width="26.625" style="72" customWidth="1"/>
    <col min="2051" max="2051" width="15.25" style="72" customWidth="1"/>
    <col min="2052" max="2304" width="9" style="72"/>
    <col min="2305" max="2305" width="36.125" style="72" customWidth="1"/>
    <col min="2306" max="2306" width="26.625" style="72" customWidth="1"/>
    <col min="2307" max="2307" width="15.25" style="72" customWidth="1"/>
    <col min="2308" max="2560" width="9" style="72"/>
    <col min="2561" max="2561" width="36.125" style="72" customWidth="1"/>
    <col min="2562" max="2562" width="26.625" style="72" customWidth="1"/>
    <col min="2563" max="2563" width="15.25" style="72" customWidth="1"/>
    <col min="2564" max="2816" width="9" style="72"/>
    <col min="2817" max="2817" width="36.125" style="72" customWidth="1"/>
    <col min="2818" max="2818" width="26.625" style="72" customWidth="1"/>
    <col min="2819" max="2819" width="15.25" style="72" customWidth="1"/>
    <col min="2820" max="3072" width="9" style="72"/>
    <col min="3073" max="3073" width="36.125" style="72" customWidth="1"/>
    <col min="3074" max="3074" width="26.625" style="72" customWidth="1"/>
    <col min="3075" max="3075" width="15.25" style="72" customWidth="1"/>
    <col min="3076" max="3328" width="9" style="72"/>
    <col min="3329" max="3329" width="36.125" style="72" customWidth="1"/>
    <col min="3330" max="3330" width="26.625" style="72" customWidth="1"/>
    <col min="3331" max="3331" width="15.25" style="72" customWidth="1"/>
    <col min="3332" max="3584" width="9" style="72"/>
    <col min="3585" max="3585" width="36.125" style="72" customWidth="1"/>
    <col min="3586" max="3586" width="26.625" style="72" customWidth="1"/>
    <col min="3587" max="3587" width="15.25" style="72" customWidth="1"/>
    <col min="3588" max="3840" width="9" style="72"/>
    <col min="3841" max="3841" width="36.125" style="72" customWidth="1"/>
    <col min="3842" max="3842" width="26.625" style="72" customWidth="1"/>
    <col min="3843" max="3843" width="15.25" style="72" customWidth="1"/>
    <col min="3844" max="4096" width="9" style="72"/>
    <col min="4097" max="4097" width="36.125" style="72" customWidth="1"/>
    <col min="4098" max="4098" width="26.625" style="72" customWidth="1"/>
    <col min="4099" max="4099" width="15.25" style="72" customWidth="1"/>
    <col min="4100" max="4352" width="9" style="72"/>
    <col min="4353" max="4353" width="36.125" style="72" customWidth="1"/>
    <col min="4354" max="4354" width="26.625" style="72" customWidth="1"/>
    <col min="4355" max="4355" width="15.25" style="72" customWidth="1"/>
    <col min="4356" max="4608" width="9" style="72"/>
    <col min="4609" max="4609" width="36.125" style="72" customWidth="1"/>
    <col min="4610" max="4610" width="26.625" style="72" customWidth="1"/>
    <col min="4611" max="4611" width="15.25" style="72" customWidth="1"/>
    <col min="4612" max="4864" width="9" style="72"/>
    <col min="4865" max="4865" width="36.125" style="72" customWidth="1"/>
    <col min="4866" max="4866" width="26.625" style="72" customWidth="1"/>
    <col min="4867" max="4867" width="15.25" style="72" customWidth="1"/>
    <col min="4868" max="5120" width="9" style="72"/>
    <col min="5121" max="5121" width="36.125" style="72" customWidth="1"/>
    <col min="5122" max="5122" width="26.625" style="72" customWidth="1"/>
    <col min="5123" max="5123" width="15.25" style="72" customWidth="1"/>
    <col min="5124" max="5376" width="9" style="72"/>
    <col min="5377" max="5377" width="36.125" style="72" customWidth="1"/>
    <col min="5378" max="5378" width="26.625" style="72" customWidth="1"/>
    <col min="5379" max="5379" width="15.25" style="72" customWidth="1"/>
    <col min="5380" max="5632" width="9" style="72"/>
    <col min="5633" max="5633" width="36.125" style="72" customWidth="1"/>
    <col min="5634" max="5634" width="26.625" style="72" customWidth="1"/>
    <col min="5635" max="5635" width="15.25" style="72" customWidth="1"/>
    <col min="5636" max="5888" width="9" style="72"/>
    <col min="5889" max="5889" width="36.125" style="72" customWidth="1"/>
    <col min="5890" max="5890" width="26.625" style="72" customWidth="1"/>
    <col min="5891" max="5891" width="15.25" style="72" customWidth="1"/>
    <col min="5892" max="6144" width="9" style="72"/>
    <col min="6145" max="6145" width="36.125" style="72" customWidth="1"/>
    <col min="6146" max="6146" width="26.625" style="72" customWidth="1"/>
    <col min="6147" max="6147" width="15.25" style="72" customWidth="1"/>
    <col min="6148" max="6400" width="9" style="72"/>
    <col min="6401" max="6401" width="36.125" style="72" customWidth="1"/>
    <col min="6402" max="6402" width="26.625" style="72" customWidth="1"/>
    <col min="6403" max="6403" width="15.25" style="72" customWidth="1"/>
    <col min="6404" max="6656" width="9" style="72"/>
    <col min="6657" max="6657" width="36.125" style="72" customWidth="1"/>
    <col min="6658" max="6658" width="26.625" style="72" customWidth="1"/>
    <col min="6659" max="6659" width="15.25" style="72" customWidth="1"/>
    <col min="6660" max="6912" width="9" style="72"/>
    <col min="6913" max="6913" width="36.125" style="72" customWidth="1"/>
    <col min="6914" max="6914" width="26.625" style="72" customWidth="1"/>
    <col min="6915" max="6915" width="15.25" style="72" customWidth="1"/>
    <col min="6916" max="7168" width="9" style="72"/>
    <col min="7169" max="7169" width="36.125" style="72" customWidth="1"/>
    <col min="7170" max="7170" width="26.625" style="72" customWidth="1"/>
    <col min="7171" max="7171" width="15.25" style="72" customWidth="1"/>
    <col min="7172" max="7424" width="9" style="72"/>
    <col min="7425" max="7425" width="36.125" style="72" customWidth="1"/>
    <col min="7426" max="7426" width="26.625" style="72" customWidth="1"/>
    <col min="7427" max="7427" width="15.25" style="72" customWidth="1"/>
    <col min="7428" max="7680" width="9" style="72"/>
    <col min="7681" max="7681" width="36.125" style="72" customWidth="1"/>
    <col min="7682" max="7682" width="26.625" style="72" customWidth="1"/>
    <col min="7683" max="7683" width="15.25" style="72" customWidth="1"/>
    <col min="7684" max="7936" width="9" style="72"/>
    <col min="7937" max="7937" width="36.125" style="72" customWidth="1"/>
    <col min="7938" max="7938" width="26.625" style="72" customWidth="1"/>
    <col min="7939" max="7939" width="15.25" style="72" customWidth="1"/>
    <col min="7940" max="8192" width="9" style="72"/>
    <col min="8193" max="8193" width="36.125" style="72" customWidth="1"/>
    <col min="8194" max="8194" width="26.625" style="72" customWidth="1"/>
    <col min="8195" max="8195" width="15.25" style="72" customWidth="1"/>
    <col min="8196" max="8448" width="9" style="72"/>
    <col min="8449" max="8449" width="36.125" style="72" customWidth="1"/>
    <col min="8450" max="8450" width="26.625" style="72" customWidth="1"/>
    <col min="8451" max="8451" width="15.25" style="72" customWidth="1"/>
    <col min="8452" max="8704" width="9" style="72"/>
    <col min="8705" max="8705" width="36.125" style="72" customWidth="1"/>
    <col min="8706" max="8706" width="26.625" style="72" customWidth="1"/>
    <col min="8707" max="8707" width="15.25" style="72" customWidth="1"/>
    <col min="8708" max="8960" width="9" style="72"/>
    <col min="8961" max="8961" width="36.125" style="72" customWidth="1"/>
    <col min="8962" max="8962" width="26.625" style="72" customWidth="1"/>
    <col min="8963" max="8963" width="15.25" style="72" customWidth="1"/>
    <col min="8964" max="9216" width="9" style="72"/>
    <col min="9217" max="9217" width="36.125" style="72" customWidth="1"/>
    <col min="9218" max="9218" width="26.625" style="72" customWidth="1"/>
    <col min="9219" max="9219" width="15.25" style="72" customWidth="1"/>
    <col min="9220" max="9472" width="9" style="72"/>
    <col min="9473" max="9473" width="36.125" style="72" customWidth="1"/>
    <col min="9474" max="9474" width="26.625" style="72" customWidth="1"/>
    <col min="9475" max="9475" width="15.25" style="72" customWidth="1"/>
    <col min="9476" max="9728" width="9" style="72"/>
    <col min="9729" max="9729" width="36.125" style="72" customWidth="1"/>
    <col min="9730" max="9730" width="26.625" style="72" customWidth="1"/>
    <col min="9731" max="9731" width="15.25" style="72" customWidth="1"/>
    <col min="9732" max="9984" width="9" style="72"/>
    <col min="9985" max="9985" width="36.125" style="72" customWidth="1"/>
    <col min="9986" max="9986" width="26.625" style="72" customWidth="1"/>
    <col min="9987" max="9987" width="15.25" style="72" customWidth="1"/>
    <col min="9988" max="10240" width="9" style="72"/>
    <col min="10241" max="10241" width="36.125" style="72" customWidth="1"/>
    <col min="10242" max="10242" width="26.625" style="72" customWidth="1"/>
    <col min="10243" max="10243" width="15.25" style="72" customWidth="1"/>
    <col min="10244" max="10496" width="9" style="72"/>
    <col min="10497" max="10497" width="36.125" style="72" customWidth="1"/>
    <col min="10498" max="10498" width="26.625" style="72" customWidth="1"/>
    <col min="10499" max="10499" width="15.25" style="72" customWidth="1"/>
    <col min="10500" max="10752" width="9" style="72"/>
    <col min="10753" max="10753" width="36.125" style="72" customWidth="1"/>
    <col min="10754" max="10754" width="26.625" style="72" customWidth="1"/>
    <col min="10755" max="10755" width="15.25" style="72" customWidth="1"/>
    <col min="10756" max="11008" width="9" style="72"/>
    <col min="11009" max="11009" width="36.125" style="72" customWidth="1"/>
    <col min="11010" max="11010" width="26.625" style="72" customWidth="1"/>
    <col min="11011" max="11011" width="15.25" style="72" customWidth="1"/>
    <col min="11012" max="11264" width="9" style="72"/>
    <col min="11265" max="11265" width="36.125" style="72" customWidth="1"/>
    <col min="11266" max="11266" width="26.625" style="72" customWidth="1"/>
    <col min="11267" max="11267" width="15.25" style="72" customWidth="1"/>
    <col min="11268" max="11520" width="9" style="72"/>
    <col min="11521" max="11521" width="36.125" style="72" customWidth="1"/>
    <col min="11522" max="11522" width="26.625" style="72" customWidth="1"/>
    <col min="11523" max="11523" width="15.25" style="72" customWidth="1"/>
    <col min="11524" max="11776" width="9" style="72"/>
    <col min="11777" max="11777" width="36.125" style="72" customWidth="1"/>
    <col min="11778" max="11778" width="26.625" style="72" customWidth="1"/>
    <col min="11779" max="11779" width="15.25" style="72" customWidth="1"/>
    <col min="11780" max="12032" width="9" style="72"/>
    <col min="12033" max="12033" width="36.125" style="72" customWidth="1"/>
    <col min="12034" max="12034" width="26.625" style="72" customWidth="1"/>
    <col min="12035" max="12035" width="15.25" style="72" customWidth="1"/>
    <col min="12036" max="12288" width="9" style="72"/>
    <col min="12289" max="12289" width="36.125" style="72" customWidth="1"/>
    <col min="12290" max="12290" width="26.625" style="72" customWidth="1"/>
    <col min="12291" max="12291" width="15.25" style="72" customWidth="1"/>
    <col min="12292" max="12544" width="9" style="72"/>
    <col min="12545" max="12545" width="36.125" style="72" customWidth="1"/>
    <col min="12546" max="12546" width="26.625" style="72" customWidth="1"/>
    <col min="12547" max="12547" width="15.25" style="72" customWidth="1"/>
    <col min="12548" max="12800" width="9" style="72"/>
    <col min="12801" max="12801" width="36.125" style="72" customWidth="1"/>
    <col min="12802" max="12802" width="26.625" style="72" customWidth="1"/>
    <col min="12803" max="12803" width="15.25" style="72" customWidth="1"/>
    <col min="12804" max="13056" width="9" style="72"/>
    <col min="13057" max="13057" width="36.125" style="72" customWidth="1"/>
    <col min="13058" max="13058" width="26.625" style="72" customWidth="1"/>
    <col min="13059" max="13059" width="15.25" style="72" customWidth="1"/>
    <col min="13060" max="13312" width="9" style="72"/>
    <col min="13313" max="13313" width="36.125" style="72" customWidth="1"/>
    <col min="13314" max="13314" width="26.625" style="72" customWidth="1"/>
    <col min="13315" max="13315" width="15.25" style="72" customWidth="1"/>
    <col min="13316" max="13568" width="9" style="72"/>
    <col min="13569" max="13569" width="36.125" style="72" customWidth="1"/>
    <col min="13570" max="13570" width="26.625" style="72" customWidth="1"/>
    <col min="13571" max="13571" width="15.25" style="72" customWidth="1"/>
    <col min="13572" max="13824" width="9" style="72"/>
    <col min="13825" max="13825" width="36.125" style="72" customWidth="1"/>
    <col min="13826" max="13826" width="26.625" style="72" customWidth="1"/>
    <col min="13827" max="13827" width="15.25" style="72" customWidth="1"/>
    <col min="13828" max="14080" width="9" style="72"/>
    <col min="14081" max="14081" width="36.125" style="72" customWidth="1"/>
    <col min="14082" max="14082" width="26.625" style="72" customWidth="1"/>
    <col min="14083" max="14083" width="15.25" style="72" customWidth="1"/>
    <col min="14084" max="14336" width="9" style="72"/>
    <col min="14337" max="14337" width="36.125" style="72" customWidth="1"/>
    <col min="14338" max="14338" width="26.625" style="72" customWidth="1"/>
    <col min="14339" max="14339" width="15.25" style="72" customWidth="1"/>
    <col min="14340" max="14592" width="9" style="72"/>
    <col min="14593" max="14593" width="36.125" style="72" customWidth="1"/>
    <col min="14594" max="14594" width="26.625" style="72" customWidth="1"/>
    <col min="14595" max="14595" width="15.25" style="72" customWidth="1"/>
    <col min="14596" max="14848" width="9" style="72"/>
    <col min="14849" max="14849" width="36.125" style="72" customWidth="1"/>
    <col min="14850" max="14850" width="26.625" style="72" customWidth="1"/>
    <col min="14851" max="14851" width="15.25" style="72" customWidth="1"/>
    <col min="14852" max="15104" width="9" style="72"/>
    <col min="15105" max="15105" width="36.125" style="72" customWidth="1"/>
    <col min="15106" max="15106" width="26.625" style="72" customWidth="1"/>
    <col min="15107" max="15107" width="15.25" style="72" customWidth="1"/>
    <col min="15108" max="15360" width="9" style="72"/>
    <col min="15361" max="15361" width="36.125" style="72" customWidth="1"/>
    <col min="15362" max="15362" width="26.625" style="72" customWidth="1"/>
    <col min="15363" max="15363" width="15.25" style="72" customWidth="1"/>
    <col min="15364" max="15616" width="9" style="72"/>
    <col min="15617" max="15617" width="36.125" style="72" customWidth="1"/>
    <col min="15618" max="15618" width="26.625" style="72" customWidth="1"/>
    <col min="15619" max="15619" width="15.25" style="72" customWidth="1"/>
    <col min="15620" max="15872" width="9" style="72"/>
    <col min="15873" max="15873" width="36.125" style="72" customWidth="1"/>
    <col min="15874" max="15874" width="26.625" style="72" customWidth="1"/>
    <col min="15875" max="15875" width="15.25" style="72" customWidth="1"/>
    <col min="15876" max="16128" width="9" style="72"/>
    <col min="16129" max="16129" width="36.125" style="72" customWidth="1"/>
    <col min="16130" max="16130" width="26.625" style="72" customWidth="1"/>
    <col min="16131" max="16131" width="15.25" style="72" customWidth="1"/>
    <col min="16132" max="16384" width="9" style="72"/>
  </cols>
  <sheetData>
    <row r="1" spans="1:3" ht="15.75" thickBot="1" x14ac:dyDescent="0.3">
      <c r="A1" s="224" t="s">
        <v>151</v>
      </c>
      <c r="B1" s="225"/>
      <c r="C1" s="226"/>
    </row>
    <row r="2" spans="1:3" ht="15" x14ac:dyDescent="0.25">
      <c r="A2" s="227" t="s">
        <v>152</v>
      </c>
      <c r="B2" s="228"/>
      <c r="C2" s="73" t="s">
        <v>153</v>
      </c>
    </row>
    <row r="3" spans="1:3" x14ac:dyDescent="0.2">
      <c r="A3" s="74" t="s">
        <v>154</v>
      </c>
      <c r="B3" s="75" t="s">
        <v>155</v>
      </c>
      <c r="C3" s="76">
        <v>0.04</v>
      </c>
    </row>
    <row r="4" spans="1:3" x14ac:dyDescent="0.2">
      <c r="A4" s="74" t="s">
        <v>156</v>
      </c>
      <c r="B4" s="75" t="s">
        <v>157</v>
      </c>
      <c r="C4" s="76">
        <v>1.23E-2</v>
      </c>
    </row>
    <row r="5" spans="1:3" x14ac:dyDescent="0.2">
      <c r="A5" s="74" t="s">
        <v>158</v>
      </c>
      <c r="B5" s="75" t="s">
        <v>159</v>
      </c>
      <c r="C5" s="76">
        <v>1.2699999999999999E-2</v>
      </c>
    </row>
    <row r="6" spans="1:3" x14ac:dyDescent="0.2">
      <c r="A6" s="74" t="s">
        <v>160</v>
      </c>
      <c r="B6" s="77" t="s">
        <v>161</v>
      </c>
      <c r="C6" s="76">
        <v>8.0000000000000002E-3</v>
      </c>
    </row>
    <row r="7" spans="1:3" ht="15.75" thickBot="1" x14ac:dyDescent="0.3">
      <c r="A7" s="78"/>
      <c r="B7" s="79" t="s">
        <v>162</v>
      </c>
      <c r="C7" s="80">
        <f>SUM(C3:C6)</f>
        <v>7.3000000000000009E-2</v>
      </c>
    </row>
    <row r="8" spans="1:3" ht="15.75" thickTop="1" x14ac:dyDescent="0.25">
      <c r="A8" s="74"/>
      <c r="B8" s="81"/>
      <c r="C8" s="82"/>
    </row>
    <row r="9" spans="1:3" ht="15" x14ac:dyDescent="0.25">
      <c r="A9" s="229" t="s">
        <v>163</v>
      </c>
      <c r="B9" s="230"/>
      <c r="C9" s="83" t="s">
        <v>153</v>
      </c>
    </row>
    <row r="10" spans="1:3" x14ac:dyDescent="0.2">
      <c r="A10" s="84" t="s">
        <v>164</v>
      </c>
      <c r="B10" s="85" t="s">
        <v>165</v>
      </c>
      <c r="C10" s="86">
        <v>7.3999999999999996E-2</v>
      </c>
    </row>
    <row r="11" spans="1:3" ht="15.75" thickBot="1" x14ac:dyDescent="0.3">
      <c r="A11" s="78"/>
      <c r="B11" s="79" t="s">
        <v>162</v>
      </c>
      <c r="C11" s="80">
        <f>SUM(C10)</f>
        <v>7.3999999999999996E-2</v>
      </c>
    </row>
    <row r="12" spans="1:3" ht="13.5" thickTop="1" x14ac:dyDescent="0.2">
      <c r="A12" s="74"/>
      <c r="C12" s="87"/>
    </row>
    <row r="13" spans="1:3" ht="15" x14ac:dyDescent="0.25">
      <c r="A13" s="229" t="s">
        <v>166</v>
      </c>
      <c r="B13" s="230"/>
      <c r="C13" s="88">
        <v>0.14130000000000001</v>
      </c>
    </row>
    <row r="14" spans="1:3" ht="15" x14ac:dyDescent="0.25">
      <c r="A14" s="229" t="s">
        <v>167</v>
      </c>
      <c r="B14" s="230"/>
      <c r="C14" s="83" t="s">
        <v>153</v>
      </c>
    </row>
    <row r="15" spans="1:3" x14ac:dyDescent="0.2">
      <c r="A15" s="89" t="s">
        <v>168</v>
      </c>
      <c r="B15" s="72" t="s">
        <v>169</v>
      </c>
      <c r="C15" s="76">
        <v>6.4999999999999997E-3</v>
      </c>
    </row>
    <row r="16" spans="1:3" x14ac:dyDescent="0.2">
      <c r="A16" s="89" t="s">
        <v>170</v>
      </c>
      <c r="B16" s="72" t="s">
        <v>171</v>
      </c>
      <c r="C16" s="76">
        <v>0.03</v>
      </c>
    </row>
    <row r="17" spans="1:3" x14ac:dyDescent="0.2">
      <c r="A17" s="90" t="s">
        <v>172</v>
      </c>
      <c r="B17" s="91" t="s">
        <v>173</v>
      </c>
      <c r="C17" s="92">
        <v>0.02</v>
      </c>
    </row>
    <row r="18" spans="1:3" x14ac:dyDescent="0.2">
      <c r="A18" s="74" t="s">
        <v>174</v>
      </c>
      <c r="C18" s="76">
        <v>4.4999999999999998E-2</v>
      </c>
    </row>
    <row r="19" spans="1:3" ht="15.75" thickBot="1" x14ac:dyDescent="0.3">
      <c r="A19" s="93"/>
      <c r="B19" s="94" t="s">
        <v>162</v>
      </c>
      <c r="C19" s="95">
        <f>SUM(C15:C18)</f>
        <v>0.10149999999999999</v>
      </c>
    </row>
    <row r="20" spans="1:3" ht="13.5" thickTop="1" x14ac:dyDescent="0.2">
      <c r="A20" s="74"/>
      <c r="C20" s="87"/>
    </row>
    <row r="21" spans="1:3" ht="15.75" x14ac:dyDescent="0.2">
      <c r="A21" s="96" t="s">
        <v>175</v>
      </c>
      <c r="B21" s="97"/>
      <c r="C21" s="98">
        <f>ROUND((((1+C3+C6+C5)*(1+C4)*(1+C10)/((1-C19)))-1),4)</f>
        <v>0.28349999999999997</v>
      </c>
    </row>
    <row r="22" spans="1:3" x14ac:dyDescent="0.2">
      <c r="A22" s="74" t="s">
        <v>176</v>
      </c>
      <c r="C22" s="76">
        <v>0.80220000000000002</v>
      </c>
    </row>
    <row r="23" spans="1:3" x14ac:dyDescent="0.2">
      <c r="A23" s="74" t="s">
        <v>177</v>
      </c>
      <c r="C23" s="76">
        <v>1</v>
      </c>
    </row>
    <row r="24" spans="1:3" ht="13.5" thickBot="1" x14ac:dyDescent="0.25">
      <c r="A24" s="93" t="s">
        <v>178</v>
      </c>
      <c r="B24" s="99"/>
      <c r="C24" s="100">
        <f>C21</f>
        <v>0.28349999999999997</v>
      </c>
    </row>
    <row r="25" spans="1:3" ht="13.5" thickTop="1" x14ac:dyDescent="0.2">
      <c r="A25" s="74"/>
      <c r="C25" s="87"/>
    </row>
    <row r="26" spans="1:3" x14ac:dyDescent="0.2">
      <c r="A26" s="74"/>
      <c r="C26" s="87"/>
    </row>
    <row r="27" spans="1:3" x14ac:dyDescent="0.2">
      <c r="A27" s="231" t="s">
        <v>179</v>
      </c>
      <c r="B27" s="232"/>
      <c r="C27" s="233"/>
    </row>
    <row r="28" spans="1:3" x14ac:dyDescent="0.2">
      <c r="A28" s="101" t="s">
        <v>180</v>
      </c>
      <c r="B28" s="102" t="s">
        <v>181</v>
      </c>
      <c r="C28" s="103"/>
    </row>
    <row r="29" spans="1:3" x14ac:dyDescent="0.2">
      <c r="A29" s="101" t="s">
        <v>182</v>
      </c>
      <c r="B29" s="102" t="s">
        <v>183</v>
      </c>
      <c r="C29" s="103"/>
    </row>
    <row r="30" spans="1:3" ht="21.75" customHeight="1" x14ac:dyDescent="0.2">
      <c r="A30" s="101" t="s">
        <v>184</v>
      </c>
      <c r="B30" s="220" t="s">
        <v>185</v>
      </c>
      <c r="C30" s="221"/>
    </row>
    <row r="31" spans="1:3" ht="23.25" customHeight="1" x14ac:dyDescent="0.2">
      <c r="A31" s="104"/>
      <c r="B31" s="222" t="s">
        <v>186</v>
      </c>
      <c r="C31" s="223"/>
    </row>
    <row r="32" spans="1:3" x14ac:dyDescent="0.2">
      <c r="A32" s="105"/>
      <c r="C32" s="106"/>
    </row>
    <row r="33" spans="1:3" ht="12.75" customHeight="1" x14ac:dyDescent="0.2">
      <c r="A33" s="107" t="s">
        <v>187</v>
      </c>
      <c r="B33" s="108" t="s">
        <v>188</v>
      </c>
      <c r="C33" s="109"/>
    </row>
    <row r="34" spans="1:3" ht="15.75" thickBot="1" x14ac:dyDescent="0.3">
      <c r="A34" s="110" t="s">
        <v>189</v>
      </c>
      <c r="B34" s="111" t="s">
        <v>190</v>
      </c>
      <c r="C34" s="112"/>
    </row>
    <row r="35" spans="1:3" ht="15" x14ac:dyDescent="0.25">
      <c r="A35" s="113"/>
      <c r="B35" s="114"/>
      <c r="C35" s="115"/>
    </row>
  </sheetData>
  <mergeCells count="8">
    <mergeCell ref="B30:C30"/>
    <mergeCell ref="B31:C31"/>
    <mergeCell ref="A1:C1"/>
    <mergeCell ref="A2:B2"/>
    <mergeCell ref="A9:B9"/>
    <mergeCell ref="A13:B13"/>
    <mergeCell ref="A14:B14"/>
    <mergeCell ref="A27:C27"/>
  </mergeCells>
  <printOptions horizontalCentered="1" verticalCentered="1"/>
  <pageMargins left="0.39370078740157483" right="0.39370078740157483" top="1.425" bottom="0.78740157480314965" header="0.31496062992125984" footer="0.31496062992125984"/>
  <pageSetup scale="120" orientation="portrait" r:id="rId1"/>
  <headerFooter>
    <oddHeader>&amp;L&amp;G&amp;C
&amp;R&amp;G</oddHeader>
    <oddFooter>&amp;L&amp;7Superintendência Administrativa
Coordenadoria de Obras e Reformas.
Fone: 3613 5474 / 5431 – geobras@ses.mt.gov.br&amp;C&amp;8&amp;N&amp;R&amp;8COMPOSIÇÃO DE PARCELA DE BDI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OutlineSymbols="0" view="pageBreakPreview" zoomScale="91" zoomScaleNormal="100" zoomScaleSheetLayoutView="91" workbookViewId="0">
      <selection activeCell="N14" sqref="N14"/>
    </sheetView>
  </sheetViews>
  <sheetFormatPr defaultColWidth="9" defaultRowHeight="14.25" x14ac:dyDescent="0.2"/>
  <cols>
    <col min="1" max="1" width="10.25" style="116" bestFit="1" customWidth="1"/>
    <col min="2" max="2" width="6.5" style="116" bestFit="1" customWidth="1"/>
    <col min="3" max="3" width="42.125" style="116" bestFit="1" customWidth="1"/>
    <col min="4" max="4" width="7.125" style="116" customWidth="1"/>
    <col min="5" max="5" width="20.125" style="116" customWidth="1"/>
    <col min="6" max="6" width="4.5" style="116" bestFit="1" customWidth="1"/>
    <col min="7" max="7" width="6.75" style="116" bestFit="1" customWidth="1"/>
    <col min="8" max="8" width="9.625" style="116" bestFit="1" customWidth="1"/>
    <col min="9" max="9" width="6.875" style="116" bestFit="1" customWidth="1"/>
    <col min="10" max="10" width="8.375" style="116" bestFit="1" customWidth="1"/>
    <col min="11" max="11" width="12" style="116" bestFit="1" customWidth="1"/>
    <col min="12" max="16384" width="9" style="116"/>
  </cols>
  <sheetData>
    <row r="1" spans="1:10" ht="15" x14ac:dyDescent="0.25">
      <c r="A1" s="238" t="s">
        <v>191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5" x14ac:dyDescent="0.25">
      <c r="A2" s="238" t="s">
        <v>192</v>
      </c>
      <c r="B2" s="239"/>
      <c r="C2" s="239"/>
      <c r="D2" s="239"/>
      <c r="E2" s="239"/>
      <c r="F2" s="239"/>
      <c r="G2" s="239"/>
      <c r="H2" s="239"/>
      <c r="I2" s="239"/>
      <c r="J2" s="239"/>
    </row>
    <row r="3" spans="1:10" ht="15" x14ac:dyDescent="0.2">
      <c r="A3" s="117" t="s">
        <v>31</v>
      </c>
      <c r="B3" s="120" t="s">
        <v>10</v>
      </c>
      <c r="C3" s="120" t="s">
        <v>24</v>
      </c>
      <c r="D3" s="236" t="s">
        <v>361</v>
      </c>
      <c r="E3" s="236"/>
      <c r="F3" s="118" t="s">
        <v>15</v>
      </c>
      <c r="G3" s="117" t="s">
        <v>47</v>
      </c>
      <c r="H3" s="117" t="s">
        <v>59</v>
      </c>
      <c r="I3" s="117" t="s">
        <v>36</v>
      </c>
    </row>
    <row r="4" spans="1:10" x14ac:dyDescent="0.2">
      <c r="A4" s="133" t="s">
        <v>421</v>
      </c>
      <c r="B4" s="132" t="s">
        <v>5</v>
      </c>
      <c r="C4" s="132" t="s">
        <v>368</v>
      </c>
      <c r="D4" s="237" t="s">
        <v>422</v>
      </c>
      <c r="E4" s="237"/>
      <c r="F4" s="134" t="s">
        <v>148</v>
      </c>
      <c r="G4" s="133">
        <v>1</v>
      </c>
      <c r="H4" s="133" t="s">
        <v>423</v>
      </c>
      <c r="I4" s="133" t="s">
        <v>423</v>
      </c>
    </row>
    <row r="5" spans="1:10" ht="22.5" x14ac:dyDescent="0.2">
      <c r="A5" s="136" t="s">
        <v>424</v>
      </c>
      <c r="B5" s="135" t="s">
        <v>22</v>
      </c>
      <c r="C5" s="135" t="s">
        <v>425</v>
      </c>
      <c r="D5" s="235" t="s">
        <v>363</v>
      </c>
      <c r="E5" s="235"/>
      <c r="F5" s="137" t="s">
        <v>149</v>
      </c>
      <c r="G5" s="136" t="s">
        <v>426</v>
      </c>
      <c r="H5" s="136" t="s">
        <v>427</v>
      </c>
      <c r="I5" s="138">
        <v>10909.11</v>
      </c>
    </row>
    <row r="6" spans="1:10" ht="23.25" thickBot="1" x14ac:dyDescent="0.25">
      <c r="A6" s="136" t="s">
        <v>264</v>
      </c>
      <c r="B6" s="135" t="s">
        <v>22</v>
      </c>
      <c r="C6" s="135" t="s">
        <v>265</v>
      </c>
      <c r="D6" s="235" t="s">
        <v>363</v>
      </c>
      <c r="E6" s="235"/>
      <c r="F6" s="137" t="s">
        <v>266</v>
      </c>
      <c r="G6" s="136" t="s">
        <v>428</v>
      </c>
      <c r="H6" s="136" t="s">
        <v>267</v>
      </c>
      <c r="I6" s="138">
        <v>3230.4</v>
      </c>
    </row>
    <row r="7" spans="1:10" ht="15" thickTop="1" x14ac:dyDescent="0.2">
      <c r="A7" s="139"/>
      <c r="B7" s="139"/>
      <c r="C7" s="139"/>
      <c r="D7" s="139"/>
      <c r="E7" s="139"/>
      <c r="F7" s="139"/>
      <c r="G7" s="139"/>
      <c r="H7" s="139"/>
      <c r="I7" s="139"/>
    </row>
    <row r="8" spans="1:10" ht="15" x14ac:dyDescent="0.2">
      <c r="A8" s="117" t="s">
        <v>31</v>
      </c>
      <c r="B8" s="120" t="s">
        <v>10</v>
      </c>
      <c r="C8" s="120" t="s">
        <v>24</v>
      </c>
      <c r="D8" s="236" t="s">
        <v>361</v>
      </c>
      <c r="E8" s="236"/>
      <c r="F8" s="118" t="s">
        <v>15</v>
      </c>
      <c r="G8" s="117" t="s">
        <v>47</v>
      </c>
      <c r="H8" s="117" t="s">
        <v>59</v>
      </c>
      <c r="I8" s="117" t="s">
        <v>36</v>
      </c>
    </row>
    <row r="9" spans="1:10" ht="22.5" x14ac:dyDescent="0.2">
      <c r="A9" s="133" t="s">
        <v>269</v>
      </c>
      <c r="B9" s="132" t="s">
        <v>5</v>
      </c>
      <c r="C9" s="132" t="s">
        <v>42</v>
      </c>
      <c r="D9" s="237" t="s">
        <v>364</v>
      </c>
      <c r="E9" s="237"/>
      <c r="F9" s="134" t="s">
        <v>12</v>
      </c>
      <c r="G9" s="133">
        <v>1</v>
      </c>
      <c r="H9" s="133" t="s">
        <v>270</v>
      </c>
      <c r="I9" s="133" t="s">
        <v>270</v>
      </c>
    </row>
    <row r="10" spans="1:10" x14ac:dyDescent="0.2">
      <c r="A10" s="136" t="s">
        <v>271</v>
      </c>
      <c r="B10" s="135" t="s">
        <v>22</v>
      </c>
      <c r="C10" s="135" t="s">
        <v>272</v>
      </c>
      <c r="D10" s="235" t="s">
        <v>363</v>
      </c>
      <c r="E10" s="235"/>
      <c r="F10" s="137" t="s">
        <v>266</v>
      </c>
      <c r="G10" s="136" t="s">
        <v>273</v>
      </c>
      <c r="H10" s="136" t="s">
        <v>274</v>
      </c>
      <c r="I10" s="138">
        <v>2.2599999999999998</v>
      </c>
    </row>
    <row r="11" spans="1:10" ht="15" thickBot="1" x14ac:dyDescent="0.25">
      <c r="A11" s="136" t="s">
        <v>275</v>
      </c>
      <c r="B11" s="135" t="s">
        <v>22</v>
      </c>
      <c r="C11" s="135" t="s">
        <v>276</v>
      </c>
      <c r="D11" s="235" t="s">
        <v>363</v>
      </c>
      <c r="E11" s="235"/>
      <c r="F11" s="137" t="s">
        <v>266</v>
      </c>
      <c r="G11" s="136" t="s">
        <v>277</v>
      </c>
      <c r="H11" s="136" t="s">
        <v>278</v>
      </c>
      <c r="I11" s="138">
        <v>18.399999999999999</v>
      </c>
    </row>
    <row r="12" spans="1:10" ht="15" thickTop="1" x14ac:dyDescent="0.2">
      <c r="A12" s="139"/>
      <c r="B12" s="139"/>
      <c r="C12" s="139"/>
      <c r="D12" s="139"/>
      <c r="E12" s="139"/>
      <c r="F12" s="139"/>
      <c r="G12" s="139"/>
      <c r="H12" s="139"/>
      <c r="I12" s="139"/>
    </row>
    <row r="13" spans="1:10" ht="15" x14ac:dyDescent="0.2">
      <c r="A13" s="117" t="s">
        <v>31</v>
      </c>
      <c r="B13" s="120" t="s">
        <v>10</v>
      </c>
      <c r="C13" s="120" t="s">
        <v>24</v>
      </c>
      <c r="D13" s="236" t="s">
        <v>361</v>
      </c>
      <c r="E13" s="236"/>
      <c r="F13" s="118" t="s">
        <v>15</v>
      </c>
      <c r="G13" s="117" t="s">
        <v>47</v>
      </c>
      <c r="H13" s="117" t="s">
        <v>59</v>
      </c>
      <c r="I13" s="117" t="s">
        <v>36</v>
      </c>
    </row>
    <row r="14" spans="1:10" x14ac:dyDescent="0.2">
      <c r="A14" s="133" t="s">
        <v>279</v>
      </c>
      <c r="B14" s="132" t="s">
        <v>5</v>
      </c>
      <c r="C14" s="132" t="s">
        <v>201</v>
      </c>
      <c r="D14" s="237" t="s">
        <v>363</v>
      </c>
      <c r="E14" s="237"/>
      <c r="F14" s="134" t="s">
        <v>199</v>
      </c>
      <c r="G14" s="133">
        <v>1</v>
      </c>
      <c r="H14" s="133" t="s">
        <v>280</v>
      </c>
      <c r="I14" s="133" t="s">
        <v>280</v>
      </c>
    </row>
    <row r="15" spans="1:10" ht="22.5" x14ac:dyDescent="0.2">
      <c r="A15" s="136" t="s">
        <v>281</v>
      </c>
      <c r="B15" s="135" t="s">
        <v>22</v>
      </c>
      <c r="C15" s="135" t="s">
        <v>282</v>
      </c>
      <c r="D15" s="235" t="s">
        <v>363</v>
      </c>
      <c r="E15" s="235"/>
      <c r="F15" s="137" t="s">
        <v>266</v>
      </c>
      <c r="G15" s="136" t="s">
        <v>277</v>
      </c>
      <c r="H15" s="136" t="s">
        <v>283</v>
      </c>
      <c r="I15" s="138">
        <v>21.54</v>
      </c>
    </row>
    <row r="16" spans="1:10" ht="15" thickBot="1" x14ac:dyDescent="0.25">
      <c r="A16" s="136" t="s">
        <v>284</v>
      </c>
      <c r="B16" s="135" t="s">
        <v>22</v>
      </c>
      <c r="C16" s="135" t="s">
        <v>285</v>
      </c>
      <c r="D16" s="235" t="s">
        <v>363</v>
      </c>
      <c r="E16" s="235"/>
      <c r="F16" s="137" t="s">
        <v>266</v>
      </c>
      <c r="G16" s="136" t="s">
        <v>273</v>
      </c>
      <c r="H16" s="136" t="s">
        <v>286</v>
      </c>
      <c r="I16" s="138">
        <v>2.25</v>
      </c>
    </row>
    <row r="17" spans="1:9" ht="15" thickTop="1" x14ac:dyDescent="0.2">
      <c r="A17" s="139"/>
      <c r="B17" s="139"/>
      <c r="C17" s="139"/>
      <c r="D17" s="139"/>
      <c r="E17" s="139"/>
      <c r="F17" s="139"/>
      <c r="G17" s="139"/>
      <c r="H17" s="139"/>
      <c r="I17" s="139"/>
    </row>
    <row r="18" spans="1:9" ht="15" x14ac:dyDescent="0.2">
      <c r="A18" s="117" t="s">
        <v>31</v>
      </c>
      <c r="B18" s="120" t="s">
        <v>10</v>
      </c>
      <c r="C18" s="120" t="s">
        <v>24</v>
      </c>
      <c r="D18" s="236" t="s">
        <v>361</v>
      </c>
      <c r="E18" s="236"/>
      <c r="F18" s="118" t="s">
        <v>15</v>
      </c>
      <c r="G18" s="117" t="s">
        <v>47</v>
      </c>
      <c r="H18" s="117" t="s">
        <v>59</v>
      </c>
      <c r="I18" s="117" t="s">
        <v>36</v>
      </c>
    </row>
    <row r="19" spans="1:9" ht="33.75" x14ac:dyDescent="0.2">
      <c r="A19" s="133" t="s">
        <v>429</v>
      </c>
      <c r="B19" s="132" t="s">
        <v>5</v>
      </c>
      <c r="C19" s="132" t="s">
        <v>375</v>
      </c>
      <c r="D19" s="237" t="s">
        <v>365</v>
      </c>
      <c r="E19" s="237"/>
      <c r="F19" s="134" t="s">
        <v>212</v>
      </c>
      <c r="G19" s="133">
        <v>1</v>
      </c>
      <c r="H19" s="133" t="s">
        <v>430</v>
      </c>
      <c r="I19" s="133" t="s">
        <v>430</v>
      </c>
    </row>
    <row r="20" spans="1:9" ht="34.5" thickBot="1" x14ac:dyDescent="0.25">
      <c r="A20" s="141" t="s">
        <v>431</v>
      </c>
      <c r="B20" s="140" t="s">
        <v>22</v>
      </c>
      <c r="C20" s="140" t="s">
        <v>432</v>
      </c>
      <c r="D20" s="234" t="s">
        <v>433</v>
      </c>
      <c r="E20" s="234"/>
      <c r="F20" s="142" t="s">
        <v>149</v>
      </c>
      <c r="G20" s="141" t="s">
        <v>268</v>
      </c>
      <c r="H20" s="141" t="s">
        <v>430</v>
      </c>
      <c r="I20" s="143">
        <v>573.38</v>
      </c>
    </row>
    <row r="21" spans="1:9" ht="15" thickTop="1" x14ac:dyDescent="0.2">
      <c r="A21" s="139"/>
      <c r="B21" s="139"/>
      <c r="C21" s="139"/>
      <c r="D21" s="139"/>
      <c r="E21" s="139"/>
      <c r="F21" s="139"/>
      <c r="G21" s="139"/>
      <c r="H21" s="139"/>
      <c r="I21" s="139"/>
    </row>
    <row r="22" spans="1:9" ht="15" x14ac:dyDescent="0.2">
      <c r="A22" s="117" t="s">
        <v>31</v>
      </c>
      <c r="B22" s="120" t="s">
        <v>10</v>
      </c>
      <c r="C22" s="120" t="s">
        <v>24</v>
      </c>
      <c r="D22" s="236" t="s">
        <v>361</v>
      </c>
      <c r="E22" s="236"/>
      <c r="F22" s="118" t="s">
        <v>15</v>
      </c>
      <c r="G22" s="117" t="s">
        <v>47</v>
      </c>
      <c r="H22" s="117" t="s">
        <v>59</v>
      </c>
      <c r="I22" s="117" t="s">
        <v>36</v>
      </c>
    </row>
    <row r="23" spans="1:9" x14ac:dyDescent="0.2">
      <c r="A23" s="133" t="s">
        <v>287</v>
      </c>
      <c r="B23" s="132" t="s">
        <v>5</v>
      </c>
      <c r="C23" s="132" t="s">
        <v>219</v>
      </c>
      <c r="D23" s="237" t="s">
        <v>365</v>
      </c>
      <c r="E23" s="237"/>
      <c r="F23" s="134" t="s">
        <v>33</v>
      </c>
      <c r="G23" s="133">
        <v>1</v>
      </c>
      <c r="H23" s="133" t="s">
        <v>434</v>
      </c>
      <c r="I23" s="133" t="s">
        <v>434</v>
      </c>
    </row>
    <row r="24" spans="1:9" ht="22.5" x14ac:dyDescent="0.2">
      <c r="A24" s="136" t="s">
        <v>288</v>
      </c>
      <c r="B24" s="135" t="s">
        <v>22</v>
      </c>
      <c r="C24" s="135" t="s">
        <v>289</v>
      </c>
      <c r="D24" s="235" t="s">
        <v>363</v>
      </c>
      <c r="E24" s="235"/>
      <c r="F24" s="137" t="s">
        <v>266</v>
      </c>
      <c r="G24" s="136" t="s">
        <v>290</v>
      </c>
      <c r="H24" s="136" t="s">
        <v>291</v>
      </c>
      <c r="I24" s="138">
        <v>55.88</v>
      </c>
    </row>
    <row r="25" spans="1:9" ht="22.5" x14ac:dyDescent="0.2">
      <c r="A25" s="136" t="s">
        <v>292</v>
      </c>
      <c r="B25" s="135" t="s">
        <v>22</v>
      </c>
      <c r="C25" s="135" t="s">
        <v>293</v>
      </c>
      <c r="D25" s="235" t="s">
        <v>363</v>
      </c>
      <c r="E25" s="235"/>
      <c r="F25" s="137" t="s">
        <v>266</v>
      </c>
      <c r="G25" s="136" t="s">
        <v>294</v>
      </c>
      <c r="H25" s="136" t="s">
        <v>295</v>
      </c>
      <c r="I25" s="138">
        <v>142.96</v>
      </c>
    </row>
    <row r="26" spans="1:9" x14ac:dyDescent="0.2">
      <c r="A26" s="136" t="s">
        <v>271</v>
      </c>
      <c r="B26" s="135" t="s">
        <v>22</v>
      </c>
      <c r="C26" s="135" t="s">
        <v>272</v>
      </c>
      <c r="D26" s="235" t="s">
        <v>363</v>
      </c>
      <c r="E26" s="235"/>
      <c r="F26" s="137" t="s">
        <v>266</v>
      </c>
      <c r="G26" s="136" t="s">
        <v>294</v>
      </c>
      <c r="H26" s="136" t="s">
        <v>274</v>
      </c>
      <c r="I26" s="138">
        <v>139.6</v>
      </c>
    </row>
    <row r="27" spans="1:9" x14ac:dyDescent="0.2">
      <c r="A27" s="136" t="s">
        <v>275</v>
      </c>
      <c r="B27" s="135" t="s">
        <v>22</v>
      </c>
      <c r="C27" s="135" t="s">
        <v>276</v>
      </c>
      <c r="D27" s="235" t="s">
        <v>363</v>
      </c>
      <c r="E27" s="235"/>
      <c r="F27" s="137" t="s">
        <v>266</v>
      </c>
      <c r="G27" s="136" t="s">
        <v>296</v>
      </c>
      <c r="H27" s="136" t="s">
        <v>278</v>
      </c>
      <c r="I27" s="138">
        <v>114.97</v>
      </c>
    </row>
    <row r="28" spans="1:9" x14ac:dyDescent="0.2">
      <c r="A28" s="136" t="s">
        <v>284</v>
      </c>
      <c r="B28" s="135" t="s">
        <v>22</v>
      </c>
      <c r="C28" s="135" t="s">
        <v>285</v>
      </c>
      <c r="D28" s="235" t="s">
        <v>363</v>
      </c>
      <c r="E28" s="235"/>
      <c r="F28" s="137" t="s">
        <v>266</v>
      </c>
      <c r="G28" s="136" t="s">
        <v>294</v>
      </c>
      <c r="H28" s="136" t="s">
        <v>286</v>
      </c>
      <c r="I28" s="138">
        <v>138.80000000000001</v>
      </c>
    </row>
    <row r="29" spans="1:9" x14ac:dyDescent="0.2">
      <c r="A29" s="141" t="s">
        <v>297</v>
      </c>
      <c r="B29" s="140" t="s">
        <v>22</v>
      </c>
      <c r="C29" s="140" t="s">
        <v>298</v>
      </c>
      <c r="D29" s="234" t="s">
        <v>435</v>
      </c>
      <c r="E29" s="234"/>
      <c r="F29" s="142" t="s">
        <v>11</v>
      </c>
      <c r="G29" s="141" t="s">
        <v>268</v>
      </c>
      <c r="H29" s="141" t="s">
        <v>299</v>
      </c>
      <c r="I29" s="143">
        <v>10.130000000000001</v>
      </c>
    </row>
    <row r="30" spans="1:9" ht="22.5" x14ac:dyDescent="0.2">
      <c r="A30" s="141" t="s">
        <v>300</v>
      </c>
      <c r="B30" s="140" t="s">
        <v>22</v>
      </c>
      <c r="C30" s="140" t="s">
        <v>301</v>
      </c>
      <c r="D30" s="234" t="s">
        <v>435</v>
      </c>
      <c r="E30" s="234"/>
      <c r="F30" s="142" t="s">
        <v>7</v>
      </c>
      <c r="G30" s="141" t="s">
        <v>302</v>
      </c>
      <c r="H30" s="141" t="s">
        <v>436</v>
      </c>
      <c r="I30" s="143">
        <v>37.450000000000003</v>
      </c>
    </row>
    <row r="31" spans="1:9" ht="22.5" x14ac:dyDescent="0.2">
      <c r="A31" s="141" t="s">
        <v>303</v>
      </c>
      <c r="B31" s="140" t="s">
        <v>22</v>
      </c>
      <c r="C31" s="140" t="s">
        <v>304</v>
      </c>
      <c r="D31" s="234" t="s">
        <v>435</v>
      </c>
      <c r="E31" s="234"/>
      <c r="F31" s="142" t="s">
        <v>13</v>
      </c>
      <c r="G31" s="141" t="s">
        <v>305</v>
      </c>
      <c r="H31" s="141" t="s">
        <v>306</v>
      </c>
      <c r="I31" s="143">
        <v>1.06</v>
      </c>
    </row>
    <row r="32" spans="1:9" x14ac:dyDescent="0.2">
      <c r="A32" s="141" t="s">
        <v>307</v>
      </c>
      <c r="B32" s="140" t="s">
        <v>22</v>
      </c>
      <c r="C32" s="140" t="s">
        <v>308</v>
      </c>
      <c r="D32" s="234" t="s">
        <v>435</v>
      </c>
      <c r="E32" s="234"/>
      <c r="F32" s="142" t="s">
        <v>33</v>
      </c>
      <c r="G32" s="141" t="s">
        <v>268</v>
      </c>
      <c r="H32" s="141" t="s">
        <v>309</v>
      </c>
      <c r="I32" s="143">
        <v>101.34</v>
      </c>
    </row>
    <row r="33" spans="1:9" ht="22.5" x14ac:dyDescent="0.2">
      <c r="A33" s="141" t="s">
        <v>310</v>
      </c>
      <c r="B33" s="140" t="s">
        <v>22</v>
      </c>
      <c r="C33" s="140" t="s">
        <v>311</v>
      </c>
      <c r="D33" s="234" t="s">
        <v>435</v>
      </c>
      <c r="E33" s="234"/>
      <c r="F33" s="142" t="s">
        <v>7</v>
      </c>
      <c r="G33" s="141" t="s">
        <v>294</v>
      </c>
      <c r="H33" s="141" t="s">
        <v>437</v>
      </c>
      <c r="I33" s="143">
        <v>43.04</v>
      </c>
    </row>
    <row r="34" spans="1:9" x14ac:dyDescent="0.2">
      <c r="A34" s="141" t="s">
        <v>312</v>
      </c>
      <c r="B34" s="140" t="s">
        <v>22</v>
      </c>
      <c r="C34" s="140" t="s">
        <v>313</v>
      </c>
      <c r="D34" s="234" t="s">
        <v>435</v>
      </c>
      <c r="E34" s="234"/>
      <c r="F34" s="142" t="s">
        <v>7</v>
      </c>
      <c r="G34" s="141" t="s">
        <v>314</v>
      </c>
      <c r="H34" s="141" t="s">
        <v>333</v>
      </c>
      <c r="I34" s="143">
        <v>86.1</v>
      </c>
    </row>
    <row r="35" spans="1:9" ht="22.5" x14ac:dyDescent="0.2">
      <c r="A35" s="141" t="s">
        <v>315</v>
      </c>
      <c r="B35" s="140" t="s">
        <v>22</v>
      </c>
      <c r="C35" s="140" t="s">
        <v>316</v>
      </c>
      <c r="D35" s="234" t="s">
        <v>435</v>
      </c>
      <c r="E35" s="234"/>
      <c r="F35" s="142" t="s">
        <v>7</v>
      </c>
      <c r="G35" s="141" t="s">
        <v>317</v>
      </c>
      <c r="H35" s="141" t="s">
        <v>318</v>
      </c>
      <c r="I35" s="143">
        <v>247.5</v>
      </c>
    </row>
    <row r="36" spans="1:9" x14ac:dyDescent="0.2">
      <c r="A36" s="141" t="s">
        <v>319</v>
      </c>
      <c r="B36" s="140" t="s">
        <v>22</v>
      </c>
      <c r="C36" s="140" t="s">
        <v>320</v>
      </c>
      <c r="D36" s="234" t="s">
        <v>435</v>
      </c>
      <c r="E36" s="234"/>
      <c r="F36" s="142" t="s">
        <v>33</v>
      </c>
      <c r="G36" s="141" t="s">
        <v>314</v>
      </c>
      <c r="H36" s="141" t="s">
        <v>321</v>
      </c>
      <c r="I36" s="143">
        <v>9.9</v>
      </c>
    </row>
    <row r="37" spans="1:9" ht="15" thickBot="1" x14ac:dyDescent="0.25">
      <c r="A37" s="141" t="s">
        <v>322</v>
      </c>
      <c r="B37" s="140" t="s">
        <v>22</v>
      </c>
      <c r="C37" s="140" t="s">
        <v>323</v>
      </c>
      <c r="D37" s="234" t="s">
        <v>435</v>
      </c>
      <c r="E37" s="234"/>
      <c r="F37" s="142" t="s">
        <v>33</v>
      </c>
      <c r="G37" s="141" t="s">
        <v>268</v>
      </c>
      <c r="H37" s="141" t="s">
        <v>324</v>
      </c>
      <c r="I37" s="143">
        <v>281.04000000000002</v>
      </c>
    </row>
    <row r="38" spans="1:9" ht="15" thickTop="1" x14ac:dyDescent="0.2">
      <c r="A38" s="139"/>
      <c r="B38" s="139"/>
      <c r="C38" s="139"/>
      <c r="D38" s="139"/>
      <c r="E38" s="139"/>
      <c r="F38" s="139"/>
      <c r="G38" s="139"/>
      <c r="H38" s="139"/>
      <c r="I38" s="139"/>
    </row>
    <row r="39" spans="1:9" ht="15" x14ac:dyDescent="0.2">
      <c r="A39" s="117" t="s">
        <v>31</v>
      </c>
      <c r="B39" s="120" t="s">
        <v>10</v>
      </c>
      <c r="C39" s="120" t="s">
        <v>24</v>
      </c>
      <c r="D39" s="236" t="s">
        <v>361</v>
      </c>
      <c r="E39" s="236"/>
      <c r="F39" s="118" t="s">
        <v>15</v>
      </c>
      <c r="G39" s="117" t="s">
        <v>47</v>
      </c>
      <c r="H39" s="117" t="s">
        <v>59</v>
      </c>
      <c r="I39" s="117" t="s">
        <v>36</v>
      </c>
    </row>
    <row r="40" spans="1:9" ht="22.5" x14ac:dyDescent="0.2">
      <c r="A40" s="133" t="s">
        <v>438</v>
      </c>
      <c r="B40" s="132" t="s">
        <v>5</v>
      </c>
      <c r="C40" s="132" t="s">
        <v>391</v>
      </c>
      <c r="D40" s="237" t="s">
        <v>439</v>
      </c>
      <c r="E40" s="237"/>
      <c r="F40" s="134" t="s">
        <v>12</v>
      </c>
      <c r="G40" s="133">
        <v>1</v>
      </c>
      <c r="H40" s="133" t="s">
        <v>440</v>
      </c>
      <c r="I40" s="133" t="s">
        <v>440</v>
      </c>
    </row>
    <row r="41" spans="1:9" x14ac:dyDescent="0.2">
      <c r="A41" s="136" t="s">
        <v>441</v>
      </c>
      <c r="B41" s="135" t="s">
        <v>22</v>
      </c>
      <c r="C41" s="135" t="s">
        <v>442</v>
      </c>
      <c r="D41" s="235" t="s">
        <v>363</v>
      </c>
      <c r="E41" s="235"/>
      <c r="F41" s="137" t="s">
        <v>266</v>
      </c>
      <c r="G41" s="136" t="s">
        <v>443</v>
      </c>
      <c r="H41" s="136" t="s">
        <v>444</v>
      </c>
      <c r="I41" s="138">
        <v>3.18</v>
      </c>
    </row>
    <row r="42" spans="1:9" x14ac:dyDescent="0.2">
      <c r="A42" s="136" t="s">
        <v>275</v>
      </c>
      <c r="B42" s="135" t="s">
        <v>22</v>
      </c>
      <c r="C42" s="135" t="s">
        <v>276</v>
      </c>
      <c r="D42" s="235" t="s">
        <v>363</v>
      </c>
      <c r="E42" s="235"/>
      <c r="F42" s="137" t="s">
        <v>266</v>
      </c>
      <c r="G42" s="136" t="s">
        <v>443</v>
      </c>
      <c r="H42" s="136" t="s">
        <v>278</v>
      </c>
      <c r="I42" s="138">
        <v>2.62</v>
      </c>
    </row>
    <row r="43" spans="1:9" ht="33.75" x14ac:dyDescent="0.2">
      <c r="A43" s="136" t="s">
        <v>445</v>
      </c>
      <c r="B43" s="135" t="s">
        <v>22</v>
      </c>
      <c r="C43" s="135" t="s">
        <v>446</v>
      </c>
      <c r="D43" s="235" t="s">
        <v>447</v>
      </c>
      <c r="E43" s="235"/>
      <c r="F43" s="137" t="s">
        <v>326</v>
      </c>
      <c r="G43" s="136" t="s">
        <v>448</v>
      </c>
      <c r="H43" s="136" t="s">
        <v>449</v>
      </c>
      <c r="I43" s="138">
        <v>0.02</v>
      </c>
    </row>
    <row r="44" spans="1:9" ht="33.75" x14ac:dyDescent="0.2">
      <c r="A44" s="136" t="s">
        <v>450</v>
      </c>
      <c r="B44" s="135" t="s">
        <v>22</v>
      </c>
      <c r="C44" s="135" t="s">
        <v>451</v>
      </c>
      <c r="D44" s="235" t="s">
        <v>447</v>
      </c>
      <c r="E44" s="235"/>
      <c r="F44" s="137" t="s">
        <v>327</v>
      </c>
      <c r="G44" s="136" t="s">
        <v>452</v>
      </c>
      <c r="H44" s="136" t="s">
        <v>329</v>
      </c>
      <c r="I44" s="138">
        <v>0.04</v>
      </c>
    </row>
    <row r="45" spans="1:9" ht="45" x14ac:dyDescent="0.2">
      <c r="A45" s="136" t="s">
        <v>453</v>
      </c>
      <c r="B45" s="135" t="s">
        <v>22</v>
      </c>
      <c r="C45" s="135" t="s">
        <v>454</v>
      </c>
      <c r="D45" s="235" t="s">
        <v>447</v>
      </c>
      <c r="E45" s="235"/>
      <c r="F45" s="137" t="s">
        <v>326</v>
      </c>
      <c r="G45" s="136" t="s">
        <v>455</v>
      </c>
      <c r="H45" s="136" t="s">
        <v>456</v>
      </c>
      <c r="I45" s="138">
        <v>0.12</v>
      </c>
    </row>
    <row r="46" spans="1:9" ht="45" x14ac:dyDescent="0.2">
      <c r="A46" s="136" t="s">
        <v>457</v>
      </c>
      <c r="B46" s="135" t="s">
        <v>22</v>
      </c>
      <c r="C46" s="135" t="s">
        <v>458</v>
      </c>
      <c r="D46" s="235" t="s">
        <v>447</v>
      </c>
      <c r="E46" s="235"/>
      <c r="F46" s="137" t="s">
        <v>327</v>
      </c>
      <c r="G46" s="136" t="s">
        <v>459</v>
      </c>
      <c r="H46" s="136" t="s">
        <v>460</v>
      </c>
      <c r="I46" s="138">
        <v>0.04</v>
      </c>
    </row>
    <row r="47" spans="1:9" ht="22.5" x14ac:dyDescent="0.2">
      <c r="A47" s="141" t="s">
        <v>303</v>
      </c>
      <c r="B47" s="140" t="s">
        <v>22</v>
      </c>
      <c r="C47" s="140" t="s">
        <v>304</v>
      </c>
      <c r="D47" s="234" t="s">
        <v>435</v>
      </c>
      <c r="E47" s="234"/>
      <c r="F47" s="142" t="s">
        <v>13</v>
      </c>
      <c r="G47" s="141" t="s">
        <v>461</v>
      </c>
      <c r="H47" s="141" t="s">
        <v>306</v>
      </c>
      <c r="I47" s="143">
        <v>3.19</v>
      </c>
    </row>
    <row r="48" spans="1:9" ht="15" thickBot="1" x14ac:dyDescent="0.25">
      <c r="A48" s="141" t="s">
        <v>462</v>
      </c>
      <c r="B48" s="140" t="s">
        <v>22</v>
      </c>
      <c r="C48" s="140" t="s">
        <v>463</v>
      </c>
      <c r="D48" s="234" t="s">
        <v>435</v>
      </c>
      <c r="E48" s="234"/>
      <c r="F48" s="142" t="s">
        <v>13</v>
      </c>
      <c r="G48" s="141" t="s">
        <v>464</v>
      </c>
      <c r="H48" s="141" t="s">
        <v>465</v>
      </c>
      <c r="I48" s="143">
        <v>0.38</v>
      </c>
    </row>
    <row r="49" spans="1:9" ht="15" thickTop="1" x14ac:dyDescent="0.2">
      <c r="A49" s="139"/>
      <c r="B49" s="139"/>
      <c r="C49" s="139"/>
      <c r="D49" s="139"/>
      <c r="E49" s="139"/>
      <c r="F49" s="139"/>
      <c r="G49" s="139"/>
      <c r="H49" s="139"/>
      <c r="I49" s="139"/>
    </row>
    <row r="50" spans="1:9" ht="15" x14ac:dyDescent="0.2">
      <c r="A50" s="117" t="s">
        <v>31</v>
      </c>
      <c r="B50" s="120" t="s">
        <v>10</v>
      </c>
      <c r="C50" s="120" t="s">
        <v>24</v>
      </c>
      <c r="D50" s="236" t="s">
        <v>361</v>
      </c>
      <c r="E50" s="236"/>
      <c r="F50" s="118" t="s">
        <v>15</v>
      </c>
      <c r="G50" s="117" t="s">
        <v>47</v>
      </c>
      <c r="H50" s="117" t="s">
        <v>59</v>
      </c>
      <c r="I50" s="117" t="s">
        <v>36</v>
      </c>
    </row>
    <row r="51" spans="1:9" x14ac:dyDescent="0.2">
      <c r="A51" s="133" t="s">
        <v>466</v>
      </c>
      <c r="B51" s="132" t="s">
        <v>5</v>
      </c>
      <c r="C51" s="132" t="s">
        <v>402</v>
      </c>
      <c r="D51" s="237" t="s">
        <v>362</v>
      </c>
      <c r="E51" s="237"/>
      <c r="F51" s="134" t="s">
        <v>33</v>
      </c>
      <c r="G51" s="133">
        <v>1</v>
      </c>
      <c r="H51" s="133" t="s">
        <v>467</v>
      </c>
      <c r="I51" s="133" t="s">
        <v>467</v>
      </c>
    </row>
    <row r="52" spans="1:9" x14ac:dyDescent="0.2">
      <c r="A52" s="136" t="s">
        <v>271</v>
      </c>
      <c r="B52" s="135" t="s">
        <v>22</v>
      </c>
      <c r="C52" s="135" t="s">
        <v>272</v>
      </c>
      <c r="D52" s="235" t="s">
        <v>363</v>
      </c>
      <c r="E52" s="235"/>
      <c r="F52" s="137" t="s">
        <v>266</v>
      </c>
      <c r="G52" s="136" t="s">
        <v>325</v>
      </c>
      <c r="H52" s="136" t="s">
        <v>274</v>
      </c>
      <c r="I52" s="138">
        <v>1.04</v>
      </c>
    </row>
    <row r="53" spans="1:9" x14ac:dyDescent="0.2">
      <c r="A53" s="136" t="s">
        <v>275</v>
      </c>
      <c r="B53" s="135" t="s">
        <v>22</v>
      </c>
      <c r="C53" s="135" t="s">
        <v>276</v>
      </c>
      <c r="D53" s="235" t="s">
        <v>363</v>
      </c>
      <c r="E53" s="235"/>
      <c r="F53" s="137" t="s">
        <v>266</v>
      </c>
      <c r="G53" s="136" t="s">
        <v>325</v>
      </c>
      <c r="H53" s="136" t="s">
        <v>278</v>
      </c>
      <c r="I53" s="138">
        <v>0.84</v>
      </c>
    </row>
    <row r="54" spans="1:9" ht="23.25" thickBot="1" x14ac:dyDescent="0.25">
      <c r="A54" s="141" t="s">
        <v>468</v>
      </c>
      <c r="B54" s="140" t="s">
        <v>5</v>
      </c>
      <c r="C54" s="140" t="s">
        <v>469</v>
      </c>
      <c r="D54" s="234" t="s">
        <v>435</v>
      </c>
      <c r="E54" s="234"/>
      <c r="F54" s="142" t="s">
        <v>33</v>
      </c>
      <c r="G54" s="141" t="s">
        <v>268</v>
      </c>
      <c r="H54" s="141" t="s">
        <v>470</v>
      </c>
      <c r="I54" s="143">
        <v>37.26</v>
      </c>
    </row>
    <row r="55" spans="1:9" ht="15" thickTop="1" x14ac:dyDescent="0.2">
      <c r="A55" s="139"/>
      <c r="B55" s="139"/>
      <c r="C55" s="139"/>
      <c r="D55" s="139"/>
      <c r="E55" s="139"/>
      <c r="F55" s="139"/>
      <c r="G55" s="139"/>
      <c r="H55" s="139"/>
      <c r="I55" s="139"/>
    </row>
    <row r="56" spans="1:9" ht="15" x14ac:dyDescent="0.2">
      <c r="A56" s="117" t="s">
        <v>31</v>
      </c>
      <c r="B56" s="120" t="s">
        <v>10</v>
      </c>
      <c r="C56" s="120" t="s">
        <v>24</v>
      </c>
      <c r="D56" s="236" t="s">
        <v>361</v>
      </c>
      <c r="E56" s="236"/>
      <c r="F56" s="118" t="s">
        <v>15</v>
      </c>
      <c r="G56" s="117" t="s">
        <v>47</v>
      </c>
      <c r="H56" s="117" t="s">
        <v>59</v>
      </c>
      <c r="I56" s="117" t="s">
        <v>36</v>
      </c>
    </row>
    <row r="57" spans="1:9" ht="22.5" x14ac:dyDescent="0.2">
      <c r="A57" s="133" t="s">
        <v>334</v>
      </c>
      <c r="B57" s="132" t="s">
        <v>5</v>
      </c>
      <c r="C57" s="132" t="s">
        <v>228</v>
      </c>
      <c r="D57" s="237" t="s">
        <v>363</v>
      </c>
      <c r="E57" s="237"/>
      <c r="F57" s="134" t="s">
        <v>12</v>
      </c>
      <c r="G57" s="133">
        <v>1</v>
      </c>
      <c r="H57" s="133" t="s">
        <v>335</v>
      </c>
      <c r="I57" s="133" t="s">
        <v>335</v>
      </c>
    </row>
    <row r="58" spans="1:9" ht="22.5" x14ac:dyDescent="0.2">
      <c r="A58" s="136" t="s">
        <v>336</v>
      </c>
      <c r="B58" s="135" t="s">
        <v>22</v>
      </c>
      <c r="C58" s="135" t="s">
        <v>337</v>
      </c>
      <c r="D58" s="235" t="s">
        <v>363</v>
      </c>
      <c r="E58" s="235"/>
      <c r="F58" s="137" t="s">
        <v>266</v>
      </c>
      <c r="G58" s="136" t="s">
        <v>338</v>
      </c>
      <c r="H58" s="136" t="s">
        <v>328</v>
      </c>
      <c r="I58" s="138">
        <v>27.82</v>
      </c>
    </row>
    <row r="59" spans="1:9" x14ac:dyDescent="0.2">
      <c r="A59" s="136" t="s">
        <v>275</v>
      </c>
      <c r="B59" s="135" t="s">
        <v>22</v>
      </c>
      <c r="C59" s="135" t="s">
        <v>276</v>
      </c>
      <c r="D59" s="235" t="s">
        <v>363</v>
      </c>
      <c r="E59" s="235"/>
      <c r="F59" s="137" t="s">
        <v>266</v>
      </c>
      <c r="G59" s="136" t="s">
        <v>339</v>
      </c>
      <c r="H59" s="136" t="s">
        <v>278</v>
      </c>
      <c r="I59" s="138">
        <v>17.7</v>
      </c>
    </row>
    <row r="60" spans="1:9" x14ac:dyDescent="0.2">
      <c r="A60" s="141" t="s">
        <v>340</v>
      </c>
      <c r="B60" s="140" t="s">
        <v>22</v>
      </c>
      <c r="C60" s="140" t="s">
        <v>341</v>
      </c>
      <c r="D60" s="234" t="s">
        <v>435</v>
      </c>
      <c r="E60" s="234"/>
      <c r="F60" s="142" t="s">
        <v>11</v>
      </c>
      <c r="G60" s="141" t="s">
        <v>342</v>
      </c>
      <c r="H60" s="141" t="s">
        <v>343</v>
      </c>
      <c r="I60" s="143">
        <v>1.52</v>
      </c>
    </row>
    <row r="61" spans="1:9" ht="22.5" x14ac:dyDescent="0.2">
      <c r="A61" s="141" t="s">
        <v>303</v>
      </c>
      <c r="B61" s="140" t="s">
        <v>22</v>
      </c>
      <c r="C61" s="140" t="s">
        <v>304</v>
      </c>
      <c r="D61" s="234" t="s">
        <v>435</v>
      </c>
      <c r="E61" s="234"/>
      <c r="F61" s="142" t="s">
        <v>13</v>
      </c>
      <c r="G61" s="141" t="s">
        <v>344</v>
      </c>
      <c r="H61" s="141" t="s">
        <v>306</v>
      </c>
      <c r="I61" s="143">
        <v>1.02</v>
      </c>
    </row>
    <row r="62" spans="1:9" x14ac:dyDescent="0.2">
      <c r="A62" s="141" t="s">
        <v>330</v>
      </c>
      <c r="B62" s="140" t="s">
        <v>22</v>
      </c>
      <c r="C62" s="140" t="s">
        <v>331</v>
      </c>
      <c r="D62" s="234" t="s">
        <v>435</v>
      </c>
      <c r="E62" s="234"/>
      <c r="F62" s="142" t="s">
        <v>11</v>
      </c>
      <c r="G62" s="141" t="s">
        <v>345</v>
      </c>
      <c r="H62" s="141" t="s">
        <v>332</v>
      </c>
      <c r="I62" s="143">
        <v>1.37</v>
      </c>
    </row>
    <row r="63" spans="1:9" x14ac:dyDescent="0.2">
      <c r="A63" s="141" t="s">
        <v>346</v>
      </c>
      <c r="B63" s="140" t="s">
        <v>5</v>
      </c>
      <c r="C63" s="140" t="s">
        <v>347</v>
      </c>
      <c r="D63" s="234" t="s">
        <v>435</v>
      </c>
      <c r="E63" s="234"/>
      <c r="F63" s="142" t="s">
        <v>33</v>
      </c>
      <c r="G63" s="141" t="s">
        <v>348</v>
      </c>
      <c r="H63" s="141" t="s">
        <v>349</v>
      </c>
      <c r="I63" s="143">
        <v>124.96</v>
      </c>
    </row>
  </sheetData>
  <autoFilter ref="E1:E2"/>
  <mergeCells count="56">
    <mergeCell ref="A1:J1"/>
    <mergeCell ref="A2:J2"/>
    <mergeCell ref="D3:E3"/>
    <mergeCell ref="D4:E4"/>
    <mergeCell ref="D5:E5"/>
    <mergeCell ref="D6:E6"/>
    <mergeCell ref="D8:E8"/>
    <mergeCell ref="D9:E9"/>
    <mergeCell ref="D10:E10"/>
    <mergeCell ref="D11:E11"/>
    <mergeCell ref="D13:E13"/>
    <mergeCell ref="D14:E14"/>
    <mergeCell ref="D15:E15"/>
    <mergeCell ref="D16:E16"/>
    <mergeCell ref="D18:E18"/>
    <mergeCell ref="D19:E19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50:E50"/>
    <mergeCell ref="D51:E51"/>
    <mergeCell ref="D52:E52"/>
    <mergeCell ref="D53:E53"/>
    <mergeCell ref="D54:E54"/>
    <mergeCell ref="D56:E56"/>
    <mergeCell ref="D57:E57"/>
    <mergeCell ref="D63:E63"/>
    <mergeCell ref="D58:E58"/>
    <mergeCell ref="D59:E59"/>
    <mergeCell ref="D60:E60"/>
    <mergeCell ref="D61:E61"/>
    <mergeCell ref="D62:E62"/>
  </mergeCells>
  <pageMargins left="0.5" right="0.5" top="1.3129166666666667" bottom="1" header="0.5" footer="0.5"/>
  <pageSetup paperSize="8" fitToHeight="0" orientation="portrait" r:id="rId1"/>
  <headerFooter>
    <oddHeader>&amp;L&amp;G&amp;R&amp;G</oddHeader>
    <oddFooter>&amp;L&amp;9&amp;K01+048Superintendência Administrativa
Coordenadoria de Obras e Reformas.
Fone: 3613 5474 / 5431 – geobras@ses.mt.gov.br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showOutlineSymbols="0" view="pageBreakPreview" zoomScale="91" zoomScaleNormal="100" zoomScaleSheetLayoutView="91" workbookViewId="0">
      <selection activeCell="E30" sqref="E30"/>
    </sheetView>
  </sheetViews>
  <sheetFormatPr defaultColWidth="9" defaultRowHeight="14.25" x14ac:dyDescent="0.2"/>
  <cols>
    <col min="1" max="1" width="10.125" style="121" customWidth="1"/>
    <col min="2" max="2" width="48.875" style="121" bestFit="1" customWidth="1"/>
    <col min="3" max="3" width="38" style="121" bestFit="1" customWidth="1"/>
    <col min="4" max="4" width="19" style="121" bestFit="1" customWidth="1"/>
    <col min="5" max="5" width="14.375" style="121" bestFit="1" customWidth="1"/>
    <col min="6" max="6" width="12.75" style="121" bestFit="1" customWidth="1"/>
    <col min="7" max="7" width="7.875" style="121" customWidth="1"/>
    <col min="8" max="8" width="6.125" style="121" customWidth="1"/>
    <col min="9" max="9" width="8.5" style="121" bestFit="1" customWidth="1"/>
    <col min="10" max="10" width="11.25" style="147" bestFit="1" customWidth="1"/>
    <col min="11" max="16384" width="9" style="121"/>
  </cols>
  <sheetData>
    <row r="1" spans="1:10" customFormat="1" ht="15" x14ac:dyDescent="0.25">
      <c r="A1" s="240" t="s">
        <v>202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customFormat="1" ht="45" x14ac:dyDescent="0.25">
      <c r="A2" s="124" t="s">
        <v>63</v>
      </c>
      <c r="B2" s="125" t="s">
        <v>64</v>
      </c>
      <c r="C2" s="125" t="s">
        <v>203</v>
      </c>
      <c r="D2" s="125" t="s">
        <v>204</v>
      </c>
      <c r="E2" s="125" t="s">
        <v>205</v>
      </c>
      <c r="F2" s="125" t="s">
        <v>206</v>
      </c>
      <c r="G2" s="126" t="s">
        <v>207</v>
      </c>
      <c r="H2" s="125" t="s">
        <v>208</v>
      </c>
      <c r="I2" s="127" t="s">
        <v>209</v>
      </c>
      <c r="J2" s="146" t="s">
        <v>210</v>
      </c>
    </row>
    <row r="3" spans="1:10" customFormat="1" ht="15" x14ac:dyDescent="0.25">
      <c r="A3" s="241">
        <v>185</v>
      </c>
      <c r="B3" s="242" t="s">
        <v>347</v>
      </c>
      <c r="C3" s="174" t="s">
        <v>353</v>
      </c>
      <c r="D3" s="175" t="s">
        <v>354</v>
      </c>
      <c r="E3" s="176" t="s">
        <v>355</v>
      </c>
      <c r="F3" s="176" t="s">
        <v>356</v>
      </c>
      <c r="G3" s="177">
        <v>42795</v>
      </c>
      <c r="H3" s="178" t="s">
        <v>15</v>
      </c>
      <c r="I3" s="179">
        <v>4.6100000000000003</v>
      </c>
      <c r="J3" s="243">
        <f>MEDIAN(I3:I5)</f>
        <v>7.1</v>
      </c>
    </row>
    <row r="4" spans="1:10" x14ac:dyDescent="0.2">
      <c r="A4" s="241"/>
      <c r="B4" s="242"/>
      <c r="C4" s="174" t="s">
        <v>357</v>
      </c>
      <c r="D4" s="175"/>
      <c r="E4" s="176">
        <v>36143500</v>
      </c>
      <c r="F4" s="176" t="s">
        <v>358</v>
      </c>
      <c r="G4" s="177">
        <v>42795</v>
      </c>
      <c r="H4" s="178" t="s">
        <v>15</v>
      </c>
      <c r="I4" s="179">
        <v>7.1</v>
      </c>
      <c r="J4" s="243"/>
    </row>
    <row r="5" spans="1:10" x14ac:dyDescent="0.2">
      <c r="A5" s="241"/>
      <c r="B5" s="242"/>
      <c r="C5" s="174" t="s">
        <v>350</v>
      </c>
      <c r="D5" s="175" t="s">
        <v>351</v>
      </c>
      <c r="E5" s="180" t="s">
        <v>359</v>
      </c>
      <c r="F5" s="176" t="s">
        <v>352</v>
      </c>
      <c r="G5" s="177">
        <v>42795</v>
      </c>
      <c r="H5" s="178" t="s">
        <v>15</v>
      </c>
      <c r="I5" s="179">
        <v>12.72</v>
      </c>
      <c r="J5" s="243"/>
    </row>
  </sheetData>
  <mergeCells count="4">
    <mergeCell ref="A1:J1"/>
    <mergeCell ref="A3:A5"/>
    <mergeCell ref="B3:B5"/>
    <mergeCell ref="J3:J5"/>
  </mergeCells>
  <pageMargins left="0.5" right="0.5" top="1.3129166666666667" bottom="1" header="0.5" footer="0.5"/>
  <pageSetup paperSize="8" scale="78" orientation="portrait" r:id="rId1"/>
  <headerFooter>
    <oddHeader>&amp;L&amp;G&amp;R&amp;G</oddHeader>
    <oddFooter>&amp;L&amp;9&amp;K01+048Superintendência Administrativa
Coordenadoria de Obras e Reformas.
Fone: 3613 5474 / 5431 – geobras@ses.mt.gov.br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"/>
  <sheetViews>
    <sheetView view="pageBreakPreview" zoomScale="112" zoomScaleNormal="100" zoomScaleSheetLayoutView="112" workbookViewId="0">
      <selection activeCell="E19" sqref="E19"/>
    </sheetView>
  </sheetViews>
  <sheetFormatPr defaultRowHeight="15" x14ac:dyDescent="0.25"/>
  <cols>
    <col min="1" max="1" width="9" style="1" customWidth="1"/>
    <col min="2" max="2" width="55" style="1" customWidth="1"/>
    <col min="3" max="3" width="21.25" style="1" bestFit="1" customWidth="1"/>
  </cols>
  <sheetData>
    <row r="1" spans="1:3" ht="16.5" customHeight="1" x14ac:dyDescent="0.25">
      <c r="A1" s="244" t="s">
        <v>193</v>
      </c>
      <c r="B1" s="244"/>
      <c r="C1" s="244"/>
    </row>
  </sheetData>
  <mergeCells count="1">
    <mergeCell ref="A1:C1"/>
  </mergeCells>
  <pageMargins left="0.511811024" right="0.511811024" top="1.25" bottom="0.78740157499999996" header="0.31496062000000002" footer="0.31496062000000002"/>
  <pageSetup paperSize="9" fitToHeight="0" orientation="portrait" r:id="rId1"/>
  <headerFooter>
    <oddHeader>&amp;L&amp;G&amp;R&amp;G</oddHeader>
    <oddFooter>&amp;L&amp;9&amp;K01+049Superintendência Administrativa
Coordenadoria de Obras e Reformas.
Fone: 3613 5474 / 5431 – geobras@ses.mt.gov.br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Planilha Orçamentária </vt:lpstr>
      <vt:lpstr>RESUMO</vt:lpstr>
      <vt:lpstr>ENCARGOS SOCIAIS</vt:lpstr>
      <vt:lpstr>CRONOGRAMA</vt:lpstr>
      <vt:lpstr>BDI - Aliquota ISSQN - 5,0%</vt:lpstr>
      <vt:lpstr>Composições</vt:lpstr>
      <vt:lpstr>MAPA DE COTAÇÃO</vt:lpstr>
      <vt:lpstr>Referencia composição</vt:lpstr>
      <vt:lpstr>'BDI - Aliquota ISSQN - 5,0%'!Area_de_impressao</vt:lpstr>
      <vt:lpstr>Composições!Area_de_impressao</vt:lpstr>
      <vt:lpstr>CRONOGRAMA!Area_de_impressao</vt:lpstr>
      <vt:lpstr>'ENCARGOS SOCIAIS'!Area_de_impressao</vt:lpstr>
      <vt:lpstr>'MAPA DE COTAÇÃO'!Area_de_impressao</vt:lpstr>
      <vt:lpstr>'Planilha Orçamentária '!Area_de_impressao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Vinicius Ferreira Fava</cp:lastModifiedBy>
  <cp:lastPrinted>2018-06-21T20:36:21Z</cp:lastPrinted>
  <dcterms:created xsi:type="dcterms:W3CDTF">2018-04-24T10:22:33Z</dcterms:created>
  <dcterms:modified xsi:type="dcterms:W3CDTF">2018-06-21T20:53:37Z</dcterms:modified>
</cp:coreProperties>
</file>